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Desktop\Haier\новые разработки\должность супервайзер\Кандидаты декабрь\"/>
    </mc:Choice>
  </mc:AlternateContent>
  <xr:revisionPtr revIDLastSave="0" documentId="13_ncr:1_{63F25726-7DF3-4119-A9B7-F93A06B1F68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Декабрь 2021" sheetId="60" r:id="rId1"/>
    <sheet name="Сентябрь 2022" sheetId="73" r:id="rId2"/>
    <sheet name="Результаты июль-август" sheetId="74" r:id="rId3"/>
    <sheet name="Черновик" sheetId="76" r:id="rId4"/>
    <sheet name="Задание" sheetId="7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73" l="1"/>
  <c r="T3" i="73"/>
  <c r="T4" i="73"/>
  <c r="T5" i="73"/>
  <c r="T6" i="73"/>
  <c r="T7" i="73"/>
  <c r="T8" i="73"/>
  <c r="T9" i="73"/>
  <c r="T11" i="73"/>
  <c r="T12" i="73"/>
  <c r="T13" i="73" s="1"/>
  <c r="T15" i="73"/>
  <c r="T21" i="73" s="1"/>
  <c r="T16" i="73"/>
  <c r="T17" i="73"/>
  <c r="T18" i="73"/>
  <c r="T19" i="73"/>
  <c r="T20" i="73"/>
  <c r="T23" i="73"/>
  <c r="T25" i="73" s="1"/>
  <c r="T24" i="73"/>
  <c r="T27" i="73"/>
  <c r="T28" i="73"/>
  <c r="T29" i="73"/>
  <c r="T30" i="73"/>
  <c r="T31" i="73"/>
  <c r="K9" i="73"/>
  <c r="Y24" i="74"/>
  <c r="X24" i="74"/>
  <c r="W24" i="74"/>
  <c r="R24" i="74"/>
  <c r="Q24" i="74"/>
  <c r="P24" i="74"/>
  <c r="K24" i="74"/>
  <c r="J24" i="74"/>
  <c r="I24" i="74"/>
  <c r="D24" i="74"/>
  <c r="C24" i="74"/>
  <c r="B24" i="74"/>
  <c r="AC23" i="74"/>
  <c r="V23" i="74"/>
  <c r="O23" i="74"/>
  <c r="H23" i="74"/>
  <c r="AC22" i="74"/>
  <c r="V22" i="74"/>
  <c r="O22" i="74"/>
  <c r="H22" i="74"/>
  <c r="AC21" i="74"/>
  <c r="V21" i="74"/>
  <c r="O21" i="74"/>
  <c r="H21" i="74"/>
  <c r="AC20" i="74"/>
  <c r="AC24" i="74" s="1"/>
  <c r="V20" i="74"/>
  <c r="V24" i="74" s="1"/>
  <c r="O20" i="74"/>
  <c r="O24" i="74" s="1"/>
  <c r="H20" i="74"/>
  <c r="H24" i="74" s="1"/>
  <c r="Y18" i="74"/>
  <c r="X18" i="74"/>
  <c r="W18" i="74"/>
  <c r="R18" i="74"/>
  <c r="Q18" i="74"/>
  <c r="P18" i="74"/>
  <c r="K18" i="74"/>
  <c r="J18" i="74"/>
  <c r="I18" i="74"/>
  <c r="D18" i="74"/>
  <c r="C18" i="74"/>
  <c r="B18" i="74"/>
  <c r="AC17" i="74"/>
  <c r="V17" i="74"/>
  <c r="O17" i="74"/>
  <c r="H17" i="74"/>
  <c r="AC16" i="74"/>
  <c r="V16" i="74"/>
  <c r="O16" i="74"/>
  <c r="H16" i="74"/>
  <c r="AC15" i="74"/>
  <c r="V15" i="74"/>
  <c r="O15" i="74"/>
  <c r="H15" i="74"/>
  <c r="AC14" i="74"/>
  <c r="V14" i="74"/>
  <c r="O14" i="74"/>
  <c r="H14" i="74"/>
  <c r="AC13" i="74"/>
  <c r="V13" i="74"/>
  <c r="O13" i="74"/>
  <c r="H13" i="74"/>
  <c r="AC12" i="74"/>
  <c r="AC18" i="74" s="1"/>
  <c r="V12" i="74"/>
  <c r="V18" i="74" s="1"/>
  <c r="O12" i="74"/>
  <c r="O18" i="74" s="1"/>
  <c r="H12" i="74"/>
  <c r="H18" i="74" s="1"/>
  <c r="Y10" i="74"/>
  <c r="X10" i="74"/>
  <c r="W10" i="74"/>
  <c r="R10" i="74"/>
  <c r="Q10" i="74"/>
  <c r="P10" i="74"/>
  <c r="K10" i="74"/>
  <c r="J10" i="74"/>
  <c r="I10" i="74"/>
  <c r="D10" i="74"/>
  <c r="C10" i="74"/>
  <c r="B10" i="74"/>
  <c r="AC9" i="74"/>
  <c r="V9" i="74"/>
  <c r="O9" i="74"/>
  <c r="H9" i="74"/>
  <c r="AC8" i="74"/>
  <c r="V8" i="74"/>
  <c r="O8" i="74"/>
  <c r="H8" i="74"/>
  <c r="AC7" i="74"/>
  <c r="V7" i="74"/>
  <c r="O7" i="74"/>
  <c r="H7" i="74"/>
  <c r="AC6" i="74"/>
  <c r="V6" i="74"/>
  <c r="O6" i="74"/>
  <c r="H6" i="74"/>
  <c r="AC5" i="74"/>
  <c r="V5" i="74"/>
  <c r="O5" i="74"/>
  <c r="H5" i="74"/>
  <c r="AC4" i="74"/>
  <c r="V4" i="74"/>
  <c r="O4" i="74"/>
  <c r="H4" i="74"/>
  <c r="AC3" i="74"/>
  <c r="AC10" i="74" s="1"/>
  <c r="AC25" i="74" s="1"/>
  <c r="V3" i="74"/>
  <c r="V10" i="74" s="1"/>
  <c r="V25" i="74" s="1"/>
  <c r="O3" i="74"/>
  <c r="O10" i="74" s="1"/>
  <c r="O25" i="74" s="1"/>
  <c r="H3" i="74"/>
  <c r="H10" i="74" s="1"/>
  <c r="H25" i="74" s="1"/>
  <c r="F21" i="73" l="1"/>
  <c r="E21" i="73"/>
  <c r="P21" i="73"/>
  <c r="Q21" i="73"/>
  <c r="R21" i="73"/>
  <c r="S21" i="73"/>
  <c r="O21" i="73"/>
  <c r="S31" i="73"/>
  <c r="R31" i="73"/>
  <c r="Q31" i="73"/>
  <c r="P31" i="73"/>
  <c r="O31" i="73"/>
  <c r="M31" i="73"/>
  <c r="K31" i="73"/>
  <c r="G31" i="73"/>
  <c r="F31" i="73"/>
  <c r="H31" i="73" s="1"/>
  <c r="N30" i="73"/>
  <c r="I30" i="73"/>
  <c r="H30" i="73"/>
  <c r="L29" i="73"/>
  <c r="I29" i="73"/>
  <c r="H29" i="73"/>
  <c r="N28" i="73"/>
  <c r="I28" i="73"/>
  <c r="H28" i="73"/>
  <c r="L27" i="73"/>
  <c r="I27" i="73"/>
  <c r="H27" i="73"/>
  <c r="S25" i="73"/>
  <c r="R25" i="73"/>
  <c r="Q25" i="73"/>
  <c r="P25" i="73"/>
  <c r="O25" i="73"/>
  <c r="M25" i="73"/>
  <c r="K25" i="73"/>
  <c r="N24" i="73"/>
  <c r="I24" i="73"/>
  <c r="N23" i="73"/>
  <c r="I23" i="73"/>
  <c r="M21" i="73"/>
  <c r="K21" i="73"/>
  <c r="G21" i="73"/>
  <c r="N20" i="73"/>
  <c r="I20" i="73"/>
  <c r="H20" i="73"/>
  <c r="L19" i="73"/>
  <c r="I19" i="73"/>
  <c r="H19" i="73"/>
  <c r="N18" i="73"/>
  <c r="I18" i="73"/>
  <c r="H18" i="73"/>
  <c r="L17" i="73"/>
  <c r="I17" i="73"/>
  <c r="H17" i="73"/>
  <c r="N16" i="73"/>
  <c r="I16" i="73"/>
  <c r="H16" i="73"/>
  <c r="L15" i="73"/>
  <c r="I15" i="73"/>
  <c r="H15" i="73"/>
  <c r="S13" i="73"/>
  <c r="R13" i="73"/>
  <c r="Q13" i="73"/>
  <c r="P13" i="73"/>
  <c r="O13" i="73"/>
  <c r="M13" i="73"/>
  <c r="K13" i="73"/>
  <c r="E13" i="73"/>
  <c r="I13" i="73" s="1"/>
  <c r="N12" i="73"/>
  <c r="I12" i="73"/>
  <c r="I11" i="73"/>
  <c r="S9" i="73"/>
  <c r="R9" i="73"/>
  <c r="Q9" i="73"/>
  <c r="P9" i="73"/>
  <c r="P32" i="73" s="1"/>
  <c r="O9" i="73"/>
  <c r="M9" i="73"/>
  <c r="G9" i="73"/>
  <c r="F9" i="73"/>
  <c r="E9" i="73"/>
  <c r="N8" i="73"/>
  <c r="I8" i="73"/>
  <c r="H8" i="73"/>
  <c r="N7" i="73"/>
  <c r="I7" i="73"/>
  <c r="H7" i="73"/>
  <c r="L6" i="73"/>
  <c r="I6" i="73"/>
  <c r="H6" i="73"/>
  <c r="L5" i="73"/>
  <c r="I5" i="73"/>
  <c r="H5" i="73"/>
  <c r="N4" i="73"/>
  <c r="I4" i="73"/>
  <c r="H4" i="73"/>
  <c r="N3" i="73"/>
  <c r="I3" i="73"/>
  <c r="H3" i="73"/>
  <c r="N2" i="73"/>
  <c r="I2" i="73"/>
  <c r="H2" i="73"/>
  <c r="R32" i="73" l="1"/>
  <c r="Q32" i="73"/>
  <c r="S32" i="73"/>
  <c r="M32" i="73"/>
  <c r="O32" i="73"/>
  <c r="L2" i="73"/>
  <c r="N6" i="73"/>
  <c r="N29" i="73"/>
  <c r="N17" i="73"/>
  <c r="I21" i="73"/>
  <c r="H21" i="73"/>
  <c r="L13" i="73"/>
  <c r="H9" i="73"/>
  <c r="L28" i="73"/>
  <c r="N25" i="73"/>
  <c r="L16" i="73"/>
  <c r="L20" i="73"/>
  <c r="L11" i="73"/>
  <c r="L12" i="73"/>
  <c r="N11" i="73"/>
  <c r="L3" i="73"/>
  <c r="L7" i="73"/>
  <c r="L9" i="73"/>
  <c r="I9" i="73"/>
  <c r="N5" i="73"/>
  <c r="N15" i="73"/>
  <c r="N19" i="73"/>
  <c r="N27" i="73"/>
  <c r="L4" i="73"/>
  <c r="L8" i="73"/>
  <c r="L18" i="73"/>
  <c r="L23" i="73"/>
  <c r="L24" i="73"/>
  <c r="L30" i="73"/>
  <c r="N13" i="73" l="1"/>
  <c r="N9" i="73"/>
  <c r="L32" i="73"/>
  <c r="K33" i="73" s="1"/>
  <c r="N31" i="73"/>
  <c r="L31" i="73"/>
  <c r="N21" i="73"/>
  <c r="L21" i="73"/>
  <c r="M33" i="73" l="1"/>
  <c r="F2" i="60" l="1"/>
  <c r="P48" i="60" l="1"/>
  <c r="M48" i="60"/>
  <c r="N48" i="60"/>
  <c r="O48" i="60"/>
  <c r="L48" i="60"/>
  <c r="M40" i="60"/>
  <c r="N40" i="60"/>
  <c r="O40" i="60"/>
  <c r="P40" i="60"/>
  <c r="L40" i="60"/>
  <c r="M35" i="60"/>
  <c r="N35" i="60"/>
  <c r="O35" i="60"/>
  <c r="P35" i="60"/>
  <c r="L35" i="60"/>
  <c r="M30" i="60"/>
  <c r="N30" i="60"/>
  <c r="O30" i="60"/>
  <c r="P30" i="60"/>
  <c r="L30" i="60"/>
  <c r="M26" i="60"/>
  <c r="N26" i="60"/>
  <c r="O26" i="60"/>
  <c r="P26" i="60"/>
  <c r="L26" i="60"/>
  <c r="M17" i="60"/>
  <c r="N17" i="60"/>
  <c r="O17" i="60"/>
  <c r="P17" i="60"/>
  <c r="L17" i="60"/>
  <c r="M13" i="60"/>
  <c r="N13" i="60"/>
  <c r="O13" i="60"/>
  <c r="P13" i="60"/>
  <c r="L13" i="60"/>
  <c r="M9" i="60"/>
  <c r="M50" i="60" s="1"/>
  <c r="N9" i="60"/>
  <c r="N50" i="60" s="1"/>
  <c r="O9" i="60"/>
  <c r="P9" i="60"/>
  <c r="L9" i="60"/>
  <c r="J17" i="60"/>
  <c r="O50" i="60" l="1"/>
  <c r="P50" i="60"/>
  <c r="L50" i="60"/>
  <c r="I50" i="60" l="1"/>
  <c r="H52" i="60" s="1"/>
  <c r="F20" i="60"/>
  <c r="Q20" i="60"/>
  <c r="H26" i="60" l="1"/>
  <c r="I20" i="60"/>
  <c r="D26" i="60"/>
  <c r="G20" i="60"/>
  <c r="G16" i="60"/>
  <c r="G15" i="60"/>
  <c r="Q16" i="60"/>
  <c r="K64" i="60"/>
  <c r="K63" i="60"/>
  <c r="K62" i="60"/>
  <c r="K61" i="60"/>
  <c r="K60" i="60"/>
  <c r="K59" i="60"/>
  <c r="K58" i="60"/>
  <c r="K56" i="60"/>
  <c r="Q49" i="60"/>
  <c r="K49" i="60" s="1"/>
  <c r="J48" i="60"/>
  <c r="E48" i="60"/>
  <c r="D48" i="60"/>
  <c r="Q47" i="60"/>
  <c r="K47" i="60" s="1"/>
  <c r="G47" i="60"/>
  <c r="F47" i="60"/>
  <c r="Q46" i="60"/>
  <c r="K46" i="60" s="1"/>
  <c r="G46" i="60"/>
  <c r="F46" i="60"/>
  <c r="Q45" i="60"/>
  <c r="K45" i="60" s="1"/>
  <c r="G45" i="60"/>
  <c r="F45" i="60"/>
  <c r="Q44" i="60"/>
  <c r="K44" i="60" s="1"/>
  <c r="G44" i="60"/>
  <c r="F44" i="60"/>
  <c r="Q43" i="60"/>
  <c r="I43" i="60" s="1"/>
  <c r="G43" i="60"/>
  <c r="F43" i="60"/>
  <c r="Q42" i="60"/>
  <c r="G42" i="60"/>
  <c r="F42" i="60"/>
  <c r="J40" i="60"/>
  <c r="E40" i="60"/>
  <c r="D40" i="60"/>
  <c r="Q39" i="60"/>
  <c r="G39" i="60"/>
  <c r="F39" i="60"/>
  <c r="Q38" i="60"/>
  <c r="G38" i="60"/>
  <c r="F38" i="60"/>
  <c r="Q37" i="60"/>
  <c r="G37" i="60"/>
  <c r="F37" i="60"/>
  <c r="J35" i="60"/>
  <c r="E35" i="60"/>
  <c r="D35" i="60"/>
  <c r="Q34" i="60"/>
  <c r="G34" i="60"/>
  <c r="F34" i="60"/>
  <c r="Q33" i="60"/>
  <c r="G33" i="60"/>
  <c r="F33" i="60"/>
  <c r="Q32" i="60"/>
  <c r="I32" i="60" s="1"/>
  <c r="G32" i="60"/>
  <c r="F32" i="60"/>
  <c r="J30" i="60"/>
  <c r="Q29" i="60"/>
  <c r="G29" i="60"/>
  <c r="Q28" i="60"/>
  <c r="G28" i="60"/>
  <c r="J26" i="60"/>
  <c r="E26" i="60"/>
  <c r="Q25" i="60"/>
  <c r="G25" i="60"/>
  <c r="F25" i="60"/>
  <c r="Q24" i="60"/>
  <c r="G24" i="60"/>
  <c r="F24" i="60"/>
  <c r="Q23" i="60"/>
  <c r="G23" i="60"/>
  <c r="F23" i="60"/>
  <c r="Q22" i="60"/>
  <c r="G22" i="60"/>
  <c r="F22" i="60"/>
  <c r="Q21" i="60"/>
  <c r="G21" i="60"/>
  <c r="F21" i="60"/>
  <c r="Q19" i="60"/>
  <c r="G19" i="60"/>
  <c r="F19" i="60"/>
  <c r="D17" i="60"/>
  <c r="G17" i="60" s="1"/>
  <c r="Q15" i="60"/>
  <c r="J13" i="60"/>
  <c r="H13" i="60"/>
  <c r="D13" i="60"/>
  <c r="G13" i="60" s="1"/>
  <c r="Q12" i="60"/>
  <c r="G12" i="60"/>
  <c r="Q11" i="60"/>
  <c r="G11" i="60"/>
  <c r="J9" i="60"/>
  <c r="E9" i="60"/>
  <c r="D9" i="60"/>
  <c r="Q8" i="60"/>
  <c r="G8" i="60"/>
  <c r="F8" i="60"/>
  <c r="Q7" i="60"/>
  <c r="G7" i="60"/>
  <c r="F7" i="60"/>
  <c r="Q6" i="60"/>
  <c r="G6" i="60"/>
  <c r="F6" i="60"/>
  <c r="Q5" i="60"/>
  <c r="G5" i="60"/>
  <c r="F5" i="60"/>
  <c r="Q4" i="60"/>
  <c r="G4" i="60"/>
  <c r="F4" i="60"/>
  <c r="Q3" i="60"/>
  <c r="G3" i="60"/>
  <c r="F3" i="60"/>
  <c r="Q2" i="60"/>
  <c r="G2" i="60"/>
  <c r="K42" i="60" l="1"/>
  <c r="K38" i="60"/>
  <c r="K39" i="60"/>
  <c r="I37" i="60"/>
  <c r="K33" i="60"/>
  <c r="I33" i="60"/>
  <c r="K34" i="60"/>
  <c r="Q17" i="60"/>
  <c r="I17" i="60" s="1"/>
  <c r="K11" i="60"/>
  <c r="K12" i="60"/>
  <c r="K5" i="60"/>
  <c r="K3" i="60"/>
  <c r="K7" i="60"/>
  <c r="K2" i="60"/>
  <c r="K6" i="60"/>
  <c r="K28" i="60"/>
  <c r="I28" i="60"/>
  <c r="K29" i="60"/>
  <c r="I29" i="60"/>
  <c r="K21" i="60"/>
  <c r="K25" i="60"/>
  <c r="K24" i="60"/>
  <c r="K23" i="60"/>
  <c r="K22" i="60"/>
  <c r="I21" i="60"/>
  <c r="I19" i="60"/>
  <c r="I25" i="60"/>
  <c r="I22" i="60"/>
  <c r="I24" i="60"/>
  <c r="I23" i="60"/>
  <c r="K37" i="60"/>
  <c r="I38" i="60"/>
  <c r="I3" i="60"/>
  <c r="I8" i="60"/>
  <c r="K65" i="60"/>
  <c r="G9" i="60"/>
  <c r="I46" i="60"/>
  <c r="F48" i="60"/>
  <c r="I49" i="60"/>
  <c r="F40" i="60"/>
  <c r="Q26" i="60"/>
  <c r="K26" i="60" s="1"/>
  <c r="G26" i="60"/>
  <c r="H35" i="60"/>
  <c r="I42" i="60"/>
  <c r="F35" i="60"/>
  <c r="I4" i="60"/>
  <c r="I7" i="60"/>
  <c r="Q35" i="60"/>
  <c r="I34" i="60"/>
  <c r="Q40" i="60"/>
  <c r="K40" i="60" s="1"/>
  <c r="I45" i="60"/>
  <c r="H9" i="60"/>
  <c r="I6" i="60"/>
  <c r="K19" i="60"/>
  <c r="H40" i="60"/>
  <c r="I39" i="60"/>
  <c r="Q48" i="60"/>
  <c r="K43" i="60"/>
  <c r="I44" i="60"/>
  <c r="Q9" i="60"/>
  <c r="K9" i="60" s="1"/>
  <c r="K4" i="60"/>
  <c r="I5" i="60"/>
  <c r="K8" i="60"/>
  <c r="Q30" i="60"/>
  <c r="I2" i="60"/>
  <c r="Q13" i="60"/>
  <c r="K32" i="60"/>
  <c r="F9" i="60"/>
  <c r="F26" i="60"/>
  <c r="I47" i="60"/>
  <c r="K15" i="60"/>
  <c r="K17" i="60" l="1"/>
  <c r="K48" i="60"/>
  <c r="K30" i="60"/>
  <c r="I40" i="60"/>
  <c r="I35" i="60"/>
  <c r="I26" i="60"/>
  <c r="I48" i="60"/>
  <c r="K35" i="60"/>
  <c r="I9" i="60"/>
  <c r="K13" i="60"/>
  <c r="I13" i="60"/>
  <c r="H51" i="60" l="1"/>
</calcChain>
</file>

<file path=xl/sharedStrings.xml><?xml version="1.0" encoding="utf-8"?>
<sst xmlns="http://schemas.openxmlformats.org/spreadsheetml/2006/main" count="333" uniqueCount="98">
  <si>
    <t>М.видео Армавир 392</t>
  </si>
  <si>
    <t>М.видео Майкоп 149</t>
  </si>
  <si>
    <t>М.видео Невинномысск 245</t>
  </si>
  <si>
    <t>М.видео Ставрополь 151</t>
  </si>
  <si>
    <t>М.видео Ставрополь 218</t>
  </si>
  <si>
    <t>Эльдорадо</t>
  </si>
  <si>
    <t>М.видео Итог</t>
  </si>
  <si>
    <t>Эльдорадо Ставрополь 376</t>
  </si>
  <si>
    <t>Эльдорадо Ставрополь 527</t>
  </si>
  <si>
    <t>Эльдорадо Итог</t>
  </si>
  <si>
    <t>Поиск Изобильный 41</t>
  </si>
  <si>
    <t>Поиск Невинномыск 59</t>
  </si>
  <si>
    <t>Поиск Ставропооль 81</t>
  </si>
  <si>
    <t>ИТОГ ПОИСК</t>
  </si>
  <si>
    <t>ДНС ИТОГ</t>
  </si>
  <si>
    <t>ДНС</t>
  </si>
  <si>
    <t>ИТОГ</t>
  </si>
  <si>
    <t>Эльдорадо Ставрополь 740</t>
  </si>
  <si>
    <t>Эльдорадо Невинномыск 395</t>
  </si>
  <si>
    <t>ЗП</t>
  </si>
  <si>
    <t>ДНС Армавир Ефремова</t>
  </si>
  <si>
    <t>рост.к году</t>
  </si>
  <si>
    <t>Эльдорадо ТВ</t>
  </si>
  <si>
    <t>Выполнение</t>
  </si>
  <si>
    <t>Рост к году</t>
  </si>
  <si>
    <t>План Хол %</t>
  </si>
  <si>
    <t>План СМ %</t>
  </si>
  <si>
    <t>План по обороту</t>
  </si>
  <si>
    <t>Доля Хол %</t>
  </si>
  <si>
    <t>Доля СМ %</t>
  </si>
  <si>
    <t>Эльдорадо Климат</t>
  </si>
  <si>
    <t xml:space="preserve">М.видео Ставрополь 453 </t>
  </si>
  <si>
    <t xml:space="preserve">Эльдорадо Ставрополь 527 </t>
  </si>
  <si>
    <t xml:space="preserve">DNS Ставрополь Кулакова ФТ 
</t>
  </si>
  <si>
    <t>Эльдорадо Майкоп 986</t>
  </si>
  <si>
    <t>М.видео Кропоткин 320</t>
  </si>
  <si>
    <t>Эльдорадо Армавир 011</t>
  </si>
  <si>
    <t xml:space="preserve">DNS Майкоп Пролетарская Гипер	</t>
  </si>
  <si>
    <t>Brend Shop Haier</t>
  </si>
  <si>
    <t>Эльдорадо Встройка</t>
  </si>
  <si>
    <t>План % вст</t>
  </si>
  <si>
    <t>Доля встр. %</t>
  </si>
  <si>
    <t>Эльдорадо КБТ</t>
  </si>
  <si>
    <t>Эльдорадо  Встр итог</t>
  </si>
  <si>
    <t>Мвидео Встройка</t>
  </si>
  <si>
    <t>План встр%</t>
  </si>
  <si>
    <t>Доля встр%</t>
  </si>
  <si>
    <t>РБТ</t>
  </si>
  <si>
    <t>РБТ ИТОГ</t>
  </si>
  <si>
    <t>РБТ Изобильный</t>
  </si>
  <si>
    <t>Мвидео Вст итог</t>
  </si>
  <si>
    <t>ср.значение</t>
  </si>
  <si>
    <t>Эльдорадо &gt;50%</t>
  </si>
  <si>
    <t>Эльдорадо 40-50%</t>
  </si>
  <si>
    <t>Эльдорадо 30-40%</t>
  </si>
  <si>
    <t>Эльдорадо 20-30%</t>
  </si>
  <si>
    <t>Эльдорадо 10-20%</t>
  </si>
  <si>
    <t>Эльдорадо 0-10%</t>
  </si>
  <si>
    <t>Эльдорадо Вст+МБт+СВЧ</t>
  </si>
  <si>
    <t>Мвидео КБТ</t>
  </si>
  <si>
    <t>Мвидео КЛИМАТ</t>
  </si>
  <si>
    <t xml:space="preserve">Поиск Бт
</t>
  </si>
  <si>
    <t>План МБТ%</t>
  </si>
  <si>
    <t>Доля МБТ%</t>
  </si>
  <si>
    <t>РБТ Армавир 275</t>
  </si>
  <si>
    <t>РБТ Лабинск 190</t>
  </si>
  <si>
    <t>РБТ Майкоп 274</t>
  </si>
  <si>
    <t>РБТ Михайловск 177</t>
  </si>
  <si>
    <t>РБТ Ставрополь 301</t>
  </si>
  <si>
    <t>Эльдорадо Лабинск 045</t>
  </si>
  <si>
    <t>01.12-05.12</t>
  </si>
  <si>
    <t>06.12-12.12</t>
  </si>
  <si>
    <t>13.12-19.12</t>
  </si>
  <si>
    <t>20.12-26.12</t>
  </si>
  <si>
    <t>27.12-31.12</t>
  </si>
  <si>
    <t>ДНС Кропоткин Ворашилова гипер</t>
  </si>
  <si>
    <t>встр</t>
  </si>
  <si>
    <t>01.06-05.06</t>
  </si>
  <si>
    <t>06.06-12.06</t>
  </si>
  <si>
    <t>13.06-19.06</t>
  </si>
  <si>
    <t>20.06-26.06</t>
  </si>
  <si>
    <t>27.06-30.06</t>
  </si>
  <si>
    <t xml:space="preserve">План BI% </t>
  </si>
  <si>
    <t>Доля BI %</t>
  </si>
  <si>
    <t>Доля RF</t>
  </si>
  <si>
    <t>Доля WM</t>
  </si>
  <si>
    <t>Доля BI</t>
  </si>
  <si>
    <t>RF</t>
  </si>
  <si>
    <t>WM</t>
  </si>
  <si>
    <t>BI</t>
  </si>
  <si>
    <t xml:space="preserve">Оборот </t>
  </si>
  <si>
    <t>Мвидео -результат всей сети</t>
  </si>
  <si>
    <t>Эльдорадо -результат всей сети</t>
  </si>
  <si>
    <t>ДНС -результат всей сети</t>
  </si>
  <si>
    <t>Кол-во конкурентов</t>
  </si>
  <si>
    <t>Необходимо выставить планы по доли, на листе "Сентябрь 2022" колонки B,С,D</t>
  </si>
  <si>
    <t>Вас поступила задача, необходимо сократить 1 человека из любого проекта. Напишите кого и почему на листе Черновик</t>
  </si>
  <si>
    <t>Выставить план продаж на Сентябрь 2022 колонка M. Все расчеты прошу сохранить на листе "Черновик"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</si>
</sst>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#,##0\ &quot;₽&quot;"/>
    <numFmt numFmtId="166" formatCode="0.0%"/>
    <numFmt numFmtId="167" formatCode="#,##0&quot;р.&quot;"/>
    <numFmt numFmtId="168" formatCode="_-* #,##0&quot;р.&quot;_-;\-* #,##0&quot;р.&quot;_-;_-* &quot;-&quot;??&quot;р.&quot;_-;_-@_-"/>
    <numFmt numFmtId="169" formatCode="_-* #,##0.0&quot;р.&quot;_-;\-* #,##0.0&quot;р.&quot;_-;_-* &quot;-&quot;??&quot;р.&quot;_-;_-@_-"/>
    <numFmt numFmtId="170" formatCode="_-* #,##0\ &quot;₽&quot;_-;\-* #,##0\ &quot;₽&quot;_-;_-* &quot;-&quot;??\ &quot;₽&quot;_-;_-@_-"/>
    <numFmt numFmtId="171" formatCode="_-* #,##0\ [$₽-419]_-;\-* #,##0\ [$₽-419]_-;_-* &quot;-&quot;??\ [$₽-419]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9"/>
      <name val="Calibri"/>
      <family val="2"/>
      <charset val="204"/>
    </font>
    <font>
      <b/>
      <sz val="8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7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C00000"/>
        <bgColor indexed="8"/>
      </patternFill>
    </fill>
    <fill>
      <patternFill patternType="solid">
        <fgColor theme="4" tint="-0.249977111117893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rgb="FFFF00FF"/>
        <bgColor indexed="8"/>
      </patternFill>
    </fill>
    <fill>
      <patternFill patternType="solid">
        <fgColor rgb="FFFF8409"/>
        <bgColor indexed="8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1"/>
        <bgColor indexed="8"/>
      </patternFill>
    </fill>
    <fill>
      <patternFill patternType="solid">
        <fgColor rgb="FF7030A0"/>
        <bgColor indexed="8"/>
      </patternFill>
    </fill>
    <fill>
      <patternFill patternType="solid">
        <fgColor theme="5"/>
        <bgColor indexed="8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 applyFill="0" applyProtection="0">
      <alignment horizontal="center" vertical="center"/>
    </xf>
    <xf numFmtId="0" fontId="4" fillId="0" borderId="0" applyFill="0" applyProtection="0">
      <alignment horizontal="center" vertical="center"/>
    </xf>
    <xf numFmtId="164" fontId="9" fillId="0" borderId="0" applyFont="0" applyFill="0" applyBorder="0" applyAlignment="0" applyProtection="0"/>
    <xf numFmtId="0" fontId="11" fillId="0" borderId="0"/>
    <xf numFmtId="9" fontId="9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0" fontId="20" fillId="0" borderId="0"/>
    <xf numFmtId="9" fontId="20" fillId="0" borderId="0" applyFont="0" applyFill="0" applyBorder="0" applyAlignment="0" applyProtection="0"/>
  </cellStyleXfs>
  <cellXfs count="258">
    <xf numFmtId="0" fontId="0" fillId="0" borderId="0" xfId="0"/>
    <xf numFmtId="166" fontId="3" fillId="3" borderId="1" xfId="1" applyNumberFormat="1" applyFont="1" applyFill="1" applyBorder="1">
      <alignment horizontal="center" vertical="center"/>
    </xf>
    <xf numFmtId="166" fontId="3" fillId="4" borderId="1" xfId="1" applyNumberFormat="1" applyFont="1" applyFill="1" applyBorder="1">
      <alignment horizontal="center" vertical="center"/>
    </xf>
    <xf numFmtId="166" fontId="3" fillId="10" borderId="1" xfId="1" applyNumberFormat="1" applyFont="1" applyFill="1" applyBorder="1">
      <alignment horizontal="center" vertical="center"/>
    </xf>
    <xf numFmtId="165" fontId="0" fillId="0" borderId="0" xfId="0" applyNumberFormat="1"/>
    <xf numFmtId="165" fontId="0" fillId="2" borderId="0" xfId="0" applyNumberFormat="1" applyFill="1"/>
    <xf numFmtId="166" fontId="3" fillId="4" borderId="2" xfId="1" applyNumberFormat="1" applyFont="1" applyFill="1" applyBorder="1">
      <alignment horizontal="center" vertical="center"/>
    </xf>
    <xf numFmtId="0" fontId="10" fillId="0" borderId="0" xfId="0" applyFont="1"/>
    <xf numFmtId="166" fontId="10" fillId="2" borderId="1" xfId="0" applyNumberFormat="1" applyFont="1" applyFill="1" applyBorder="1"/>
    <xf numFmtId="167" fontId="10" fillId="0" borderId="0" xfId="0" applyNumberFormat="1" applyFont="1"/>
    <xf numFmtId="167" fontId="10" fillId="15" borderId="1" xfId="0" applyNumberFormat="1" applyFont="1" applyFill="1" applyBorder="1"/>
    <xf numFmtId="167" fontId="10" fillId="13" borderId="1" xfId="0" applyNumberFormat="1" applyFont="1" applyFill="1" applyBorder="1"/>
    <xf numFmtId="167" fontId="3" fillId="16" borderId="1" xfId="1" applyNumberFormat="1" applyFont="1" applyFill="1" applyBorder="1">
      <alignment horizontal="center" vertical="center"/>
    </xf>
    <xf numFmtId="166" fontId="10" fillId="0" borderId="1" xfId="0" applyNumberFormat="1" applyFont="1" applyBorder="1"/>
    <xf numFmtId="166" fontId="10" fillId="13" borderId="1" xfId="0" applyNumberFormat="1" applyFont="1" applyFill="1" applyBorder="1"/>
    <xf numFmtId="167" fontId="10" fillId="13" borderId="2" xfId="0" applyNumberFormat="1" applyFont="1" applyFill="1" applyBorder="1"/>
    <xf numFmtId="10" fontId="10" fillId="2" borderId="13" xfId="0" applyNumberFormat="1" applyFont="1" applyFill="1" applyBorder="1" applyAlignment="1">
      <alignment horizontal="center"/>
    </xf>
    <xf numFmtId="167" fontId="10" fillId="0" borderId="0" xfId="0" applyNumberFormat="1" applyFont="1" applyAlignment="1">
      <alignment horizontal="center" vertical="center"/>
    </xf>
    <xf numFmtId="167" fontId="10" fillId="13" borderId="4" xfId="0" applyNumberFormat="1" applyFont="1" applyFill="1" applyBorder="1"/>
    <xf numFmtId="167" fontId="10" fillId="15" borderId="2" xfId="0" applyNumberFormat="1" applyFont="1" applyFill="1" applyBorder="1"/>
    <xf numFmtId="166" fontId="3" fillId="16" borderId="5" xfId="1" applyNumberFormat="1" applyFont="1" applyFill="1" applyBorder="1">
      <alignment horizontal="center" vertical="center"/>
    </xf>
    <xf numFmtId="167" fontId="10" fillId="13" borderId="6" xfId="0" applyNumberFormat="1" applyFont="1" applyFill="1" applyBorder="1"/>
    <xf numFmtId="166" fontId="3" fillId="16" borderId="11" xfId="1" applyNumberFormat="1" applyFont="1" applyFill="1" applyBorder="1">
      <alignment horizontal="center" vertical="center"/>
    </xf>
    <xf numFmtId="166" fontId="3" fillId="16" borderId="12" xfId="1" applyNumberFormat="1" applyFont="1" applyFill="1" applyBorder="1">
      <alignment horizontal="center" vertical="center"/>
    </xf>
    <xf numFmtId="166" fontId="3" fillId="19" borderId="1" xfId="1" applyNumberFormat="1" applyFont="1" applyFill="1" applyBorder="1">
      <alignment horizontal="center" vertical="center"/>
    </xf>
    <xf numFmtId="167" fontId="10" fillId="13" borderId="7" xfId="0" applyNumberFormat="1" applyFont="1" applyFill="1" applyBorder="1"/>
    <xf numFmtId="167" fontId="10" fillId="15" borderId="4" xfId="0" applyNumberFormat="1" applyFont="1" applyFill="1" applyBorder="1"/>
    <xf numFmtId="166" fontId="3" fillId="16" borderId="1" xfId="0" applyNumberFormat="1" applyFont="1" applyFill="1" applyBorder="1" applyAlignment="1">
      <alignment vertical="center"/>
    </xf>
    <xf numFmtId="167" fontId="10" fillId="13" borderId="3" xfId="0" applyNumberFormat="1" applyFont="1" applyFill="1" applyBorder="1"/>
    <xf numFmtId="165" fontId="3" fillId="16" borderId="1" xfId="1" applyNumberFormat="1" applyFont="1" applyFill="1" applyBorder="1">
      <alignment horizontal="center" vertical="center"/>
    </xf>
    <xf numFmtId="166" fontId="3" fillId="16" borderId="1" xfId="1" applyNumberFormat="1" applyFont="1" applyFill="1" applyBorder="1">
      <alignment horizontal="center" vertical="center"/>
    </xf>
    <xf numFmtId="165" fontId="0" fillId="13" borderId="0" xfId="0" applyNumberFormat="1" applyFill="1"/>
    <xf numFmtId="166" fontId="10" fillId="13" borderId="1" xfId="0" applyNumberFormat="1" applyFont="1" applyFill="1" applyBorder="1" applyAlignment="1">
      <alignment vertical="center" wrapText="1" readingOrder="2"/>
    </xf>
    <xf numFmtId="165" fontId="3" fillId="16" borderId="2" xfId="1" applyNumberFormat="1" applyFont="1" applyFill="1" applyBorder="1">
      <alignment horizontal="center" vertical="center"/>
    </xf>
    <xf numFmtId="166" fontId="10" fillId="13" borderId="1" xfId="0" applyNumberFormat="1" applyFont="1" applyFill="1" applyBorder="1" applyAlignment="1">
      <alignment horizontal="right" vertical="center" wrapText="1"/>
    </xf>
    <xf numFmtId="166" fontId="7" fillId="16" borderId="1" xfId="2" applyNumberFormat="1" applyFont="1" applyFill="1" applyBorder="1" applyAlignment="1">
      <alignment horizontal="right" vertical="center"/>
    </xf>
    <xf numFmtId="168" fontId="0" fillId="0" borderId="0" xfId="0" applyNumberFormat="1"/>
    <xf numFmtId="166" fontId="10" fillId="2" borderId="2" xfId="0" applyNumberFormat="1" applyFont="1" applyFill="1" applyBorder="1"/>
    <xf numFmtId="165" fontId="3" fillId="4" borderId="2" xfId="1" applyNumberFormat="1" applyFont="1" applyFill="1" applyBorder="1">
      <alignment horizontal="center" vertical="center"/>
    </xf>
    <xf numFmtId="10" fontId="3" fillId="4" borderId="2" xfId="1" applyNumberFormat="1" applyFont="1" applyFill="1" applyBorder="1">
      <alignment horizontal="center" vertical="center"/>
    </xf>
    <xf numFmtId="167" fontId="10" fillId="2" borderId="2" xfId="0" applyNumberFormat="1" applyFont="1" applyFill="1" applyBorder="1"/>
    <xf numFmtId="166" fontId="10" fillId="13" borderId="34" xfId="0" applyNumberFormat="1" applyFont="1" applyFill="1" applyBorder="1"/>
    <xf numFmtId="166" fontId="10" fillId="18" borderId="34" xfId="0" applyNumberFormat="1" applyFont="1" applyFill="1" applyBorder="1"/>
    <xf numFmtId="165" fontId="3" fillId="16" borderId="34" xfId="1" applyNumberFormat="1" applyFont="1" applyFill="1" applyBorder="1">
      <alignment horizontal="center" vertical="center"/>
    </xf>
    <xf numFmtId="166" fontId="3" fillId="10" borderId="34" xfId="1" applyNumberFormat="1" applyFont="1" applyFill="1" applyBorder="1">
      <alignment horizontal="center" vertical="center"/>
    </xf>
    <xf numFmtId="167" fontId="10" fillId="13" borderId="34" xfId="0" applyNumberFormat="1" applyFont="1" applyFill="1" applyBorder="1"/>
    <xf numFmtId="167" fontId="10" fillId="0" borderId="35" xfId="0" applyNumberFormat="1" applyFont="1" applyBorder="1"/>
    <xf numFmtId="165" fontId="10" fillId="2" borderId="3" xfId="0" applyNumberFormat="1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/>
    </xf>
    <xf numFmtId="166" fontId="10" fillId="13" borderId="2" xfId="0" applyNumberFormat="1" applyFont="1" applyFill="1" applyBorder="1"/>
    <xf numFmtId="165" fontId="3" fillId="16" borderId="1" xfId="1" applyNumberFormat="1" applyFont="1" applyFill="1" applyBorder="1" applyAlignment="1">
      <alignment horizontal="center" vertical="center" wrapText="1"/>
    </xf>
    <xf numFmtId="0" fontId="8" fillId="7" borderId="33" xfId="2" applyFont="1" applyFill="1" applyBorder="1" applyAlignment="1">
      <alignment horizontal="left" vertical="center"/>
    </xf>
    <xf numFmtId="167" fontId="10" fillId="13" borderId="37" xfId="0" applyNumberFormat="1" applyFont="1" applyFill="1" applyBorder="1"/>
    <xf numFmtId="0" fontId="0" fillId="0" borderId="0" xfId="0" applyAlignment="1">
      <alignment wrapText="1"/>
    </xf>
    <xf numFmtId="0" fontId="0" fillId="13" borderId="0" xfId="0" applyFill="1" applyAlignment="1">
      <alignment wrapText="1"/>
    </xf>
    <xf numFmtId="166" fontId="13" fillId="16" borderId="10" xfId="0" applyNumberFormat="1" applyFont="1" applyFill="1" applyBorder="1" applyAlignment="1">
      <alignment horizontal="center" vertical="center"/>
    </xf>
    <xf numFmtId="166" fontId="10" fillId="13" borderId="1" xfId="0" applyNumberFormat="1" applyFont="1" applyFill="1" applyBorder="1" applyAlignment="1">
      <alignment horizontal="center"/>
    </xf>
    <xf numFmtId="0" fontId="5" fillId="21" borderId="39" xfId="2" applyFont="1" applyFill="1" applyBorder="1" applyAlignment="1">
      <alignment horizontal="left" vertical="center"/>
    </xf>
    <xf numFmtId="166" fontId="10" fillId="2" borderId="17" xfId="0" applyNumberFormat="1" applyFont="1" applyFill="1" applyBorder="1" applyAlignment="1">
      <alignment horizontal="center" vertical="center" wrapText="1" readingOrder="2"/>
    </xf>
    <xf numFmtId="166" fontId="10" fillId="2" borderId="17" xfId="0" applyNumberFormat="1" applyFont="1" applyFill="1" applyBorder="1" applyAlignment="1">
      <alignment horizontal="center" vertical="center" wrapText="1"/>
    </xf>
    <xf numFmtId="166" fontId="12" fillId="2" borderId="17" xfId="0" applyNumberFormat="1" applyFont="1" applyFill="1" applyBorder="1" applyAlignment="1">
      <alignment horizontal="center" vertical="center" wrapText="1"/>
    </xf>
    <xf numFmtId="166" fontId="10" fillId="2" borderId="17" xfId="0" applyNumberFormat="1" applyFont="1" applyFill="1" applyBorder="1" applyAlignment="1">
      <alignment vertical="center" wrapText="1"/>
    </xf>
    <xf numFmtId="17" fontId="3" fillId="4" borderId="17" xfId="1" applyNumberFormat="1" applyFont="1" applyFill="1" applyBorder="1">
      <alignment horizontal="center" vertical="center"/>
    </xf>
    <xf numFmtId="0" fontId="3" fillId="4" borderId="17" xfId="2" applyFont="1" applyFill="1" applyBorder="1">
      <alignment horizontal="center" vertical="center"/>
    </xf>
    <xf numFmtId="166" fontId="3" fillId="4" borderId="17" xfId="1" applyNumberFormat="1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left" vertical="center"/>
    </xf>
    <xf numFmtId="167" fontId="10" fillId="17" borderId="40" xfId="0" applyNumberFormat="1" applyFont="1" applyFill="1" applyBorder="1"/>
    <xf numFmtId="167" fontId="10" fillId="17" borderId="36" xfId="0" applyNumberFormat="1" applyFont="1" applyFill="1" applyBorder="1"/>
    <xf numFmtId="167" fontId="10" fillId="17" borderId="41" xfId="0" applyNumberFormat="1" applyFont="1" applyFill="1" applyBorder="1"/>
    <xf numFmtId="0" fontId="3" fillId="22" borderId="20" xfId="2" applyFont="1" applyFill="1" applyBorder="1" applyAlignment="1">
      <alignment horizontal="left" vertical="center"/>
    </xf>
    <xf numFmtId="167" fontId="10" fillId="0" borderId="19" xfId="0" applyNumberFormat="1" applyFont="1" applyBorder="1"/>
    <xf numFmtId="0" fontId="3" fillId="8" borderId="20" xfId="2" applyFont="1" applyFill="1" applyBorder="1" applyAlignment="1">
      <alignment horizontal="left" vertical="center"/>
    </xf>
    <xf numFmtId="0" fontId="3" fillId="4" borderId="38" xfId="2" applyFont="1" applyFill="1" applyBorder="1" applyAlignment="1">
      <alignment horizontal="left" vertical="center"/>
    </xf>
    <xf numFmtId="166" fontId="10" fillId="2" borderId="25" xfId="0" applyNumberFormat="1" applyFont="1" applyFill="1" applyBorder="1"/>
    <xf numFmtId="166" fontId="3" fillId="4" borderId="25" xfId="1" applyNumberFormat="1" applyFont="1" applyFill="1" applyBorder="1">
      <alignment horizontal="center" vertical="center"/>
    </xf>
    <xf numFmtId="165" fontId="3" fillId="4" borderId="25" xfId="1" applyNumberFormat="1" applyFont="1" applyFill="1" applyBorder="1">
      <alignment horizontal="center" vertical="center"/>
    </xf>
    <xf numFmtId="10" fontId="3" fillId="4" borderId="25" xfId="1" applyNumberFormat="1" applyFont="1" applyFill="1" applyBorder="1">
      <alignment horizontal="center" vertical="center"/>
    </xf>
    <xf numFmtId="167" fontId="10" fillId="2" borderId="25" xfId="0" applyNumberFormat="1" applyFont="1" applyFill="1" applyBorder="1"/>
    <xf numFmtId="167" fontId="10" fillId="2" borderId="26" xfId="0" applyNumberFormat="1" applyFont="1" applyFill="1" applyBorder="1"/>
    <xf numFmtId="167" fontId="3" fillId="16" borderId="34" xfId="1" applyNumberFormat="1" applyFont="1" applyFill="1" applyBorder="1">
      <alignment horizontal="center" vertical="center"/>
    </xf>
    <xf numFmtId="166" fontId="3" fillId="3" borderId="34" xfId="1" applyNumberFormat="1" applyFont="1" applyFill="1" applyBorder="1">
      <alignment horizontal="center" vertical="center"/>
    </xf>
    <xf numFmtId="0" fontId="6" fillId="14" borderId="22" xfId="0" applyFont="1" applyFill="1" applyBorder="1" applyAlignment="1">
      <alignment vertical="center"/>
    </xf>
    <xf numFmtId="167" fontId="10" fillId="11" borderId="17" xfId="0" applyNumberFormat="1" applyFont="1" applyFill="1" applyBorder="1"/>
    <xf numFmtId="167" fontId="10" fillId="17" borderId="18" xfId="0" applyNumberFormat="1" applyFont="1" applyFill="1" applyBorder="1"/>
    <xf numFmtId="0" fontId="3" fillId="9" borderId="20" xfId="2" applyFont="1" applyFill="1" applyBorder="1" applyAlignment="1">
      <alignment horizontal="left" vertical="center" wrapText="1"/>
    </xf>
    <xf numFmtId="165" fontId="3" fillId="4" borderId="25" xfId="2" applyNumberFormat="1" applyFont="1" applyFill="1" applyBorder="1">
      <alignment horizontal="center" vertical="center"/>
    </xf>
    <xf numFmtId="0" fontId="3" fillId="4" borderId="17" xfId="1" applyFont="1" applyFill="1" applyBorder="1">
      <alignment horizontal="center" vertical="center"/>
    </xf>
    <xf numFmtId="0" fontId="2" fillId="8" borderId="2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166" fontId="16" fillId="4" borderId="25" xfId="2" applyNumberFormat="1" applyFont="1" applyFill="1" applyBorder="1" applyAlignment="1">
      <alignment vertical="center"/>
    </xf>
    <xf numFmtId="166" fontId="3" fillId="4" borderId="25" xfId="0" applyNumberFormat="1" applyFont="1" applyFill="1" applyBorder="1" applyAlignment="1">
      <alignment vertical="center"/>
    </xf>
    <xf numFmtId="165" fontId="3" fillId="4" borderId="25" xfId="0" applyNumberFormat="1" applyFont="1" applyFill="1" applyBorder="1" applyAlignment="1">
      <alignment horizontal="center" vertical="center"/>
    </xf>
    <xf numFmtId="0" fontId="6" fillId="5" borderId="22" xfId="2" applyFont="1" applyFill="1" applyBorder="1" applyAlignment="1">
      <alignment vertical="center"/>
    </xf>
    <xf numFmtId="166" fontId="3" fillId="4" borderId="24" xfId="1" applyNumberFormat="1" applyFont="1" applyFill="1" applyBorder="1">
      <alignment horizontal="center" vertical="center"/>
    </xf>
    <xf numFmtId="166" fontId="3" fillId="4" borderId="17" xfId="1" applyNumberFormat="1" applyFont="1" applyFill="1" applyBorder="1">
      <alignment horizontal="center" vertical="center"/>
    </xf>
    <xf numFmtId="167" fontId="10" fillId="17" borderId="17" xfId="0" applyNumberFormat="1" applyFont="1" applyFill="1" applyBorder="1"/>
    <xf numFmtId="0" fontId="3" fillId="19" borderId="20" xfId="2" applyFont="1" applyFill="1" applyBorder="1" applyAlignment="1">
      <alignment vertical="center"/>
    </xf>
    <xf numFmtId="0" fontId="3" fillId="4" borderId="23" xfId="2" applyFont="1" applyFill="1" applyBorder="1" applyAlignment="1">
      <alignment vertical="center"/>
    </xf>
    <xf numFmtId="166" fontId="3" fillId="20" borderId="27" xfId="2" applyNumberFormat="1" applyFont="1" applyFill="1" applyBorder="1" applyAlignment="1">
      <alignment vertical="center"/>
    </xf>
    <xf numFmtId="166" fontId="3" fillId="20" borderId="29" xfId="2" applyNumberFormat="1" applyFont="1" applyFill="1" applyBorder="1" applyAlignment="1">
      <alignment vertical="center"/>
    </xf>
    <xf numFmtId="166" fontId="3" fillId="4" borderId="25" xfId="2" applyNumberFormat="1" applyFont="1" applyFill="1" applyBorder="1" applyAlignment="1">
      <alignment vertical="center"/>
    </xf>
    <xf numFmtId="165" fontId="3" fillId="4" borderId="25" xfId="2" applyNumberFormat="1" applyFont="1" applyFill="1" applyBorder="1" applyAlignment="1">
      <alignment horizontal="left" vertical="center"/>
    </xf>
    <xf numFmtId="167" fontId="3" fillId="4" borderId="25" xfId="1" applyNumberFormat="1" applyFont="1" applyFill="1" applyBorder="1">
      <alignment horizontal="center" vertical="center"/>
    </xf>
    <xf numFmtId="0" fontId="6" fillId="5" borderId="22" xfId="1" applyFont="1" applyFill="1" applyBorder="1" applyAlignment="1">
      <alignment horizontal="left" vertical="center"/>
    </xf>
    <xf numFmtId="0" fontId="3" fillId="10" borderId="20" xfId="2" applyFont="1" applyFill="1" applyBorder="1" applyAlignment="1">
      <alignment vertical="center"/>
    </xf>
    <xf numFmtId="0" fontId="3" fillId="8" borderId="20" xfId="2" applyFont="1" applyFill="1" applyBorder="1" applyAlignment="1">
      <alignment vertical="center"/>
    </xf>
    <xf numFmtId="0" fontId="6" fillId="4" borderId="22" xfId="1" applyFont="1" applyFill="1" applyBorder="1" applyAlignment="1">
      <alignment vertical="center"/>
    </xf>
    <xf numFmtId="166" fontId="3" fillId="4" borderId="17" xfId="1" applyNumberFormat="1" applyFont="1" applyFill="1" applyBorder="1" applyAlignment="1">
      <alignment vertical="center"/>
    </xf>
    <xf numFmtId="0" fontId="3" fillId="14" borderId="20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3" fillId="4" borderId="23" xfId="1" applyFont="1" applyFill="1" applyBorder="1" applyAlignment="1">
      <alignment vertical="center"/>
    </xf>
    <xf numFmtId="166" fontId="3" fillId="4" borderId="29" xfId="1" applyNumberFormat="1" applyFont="1" applyFill="1" applyBorder="1">
      <alignment horizontal="center" vertical="center"/>
    </xf>
    <xf numFmtId="167" fontId="10" fillId="2" borderId="21" xfId="0" applyNumberFormat="1" applyFont="1" applyFill="1" applyBorder="1"/>
    <xf numFmtId="167" fontId="10" fillId="2" borderId="42" xfId="0" applyNumberFormat="1" applyFont="1" applyFill="1" applyBorder="1"/>
    <xf numFmtId="166" fontId="12" fillId="2" borderId="17" xfId="0" applyNumberFormat="1" applyFont="1" applyFill="1" applyBorder="1" applyAlignment="1">
      <alignment horizontal="center" vertical="center" wrapText="1" readingOrder="2"/>
    </xf>
    <xf numFmtId="166" fontId="12" fillId="2" borderId="17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0" fillId="0" borderId="8" xfId="0" applyFont="1" applyBorder="1"/>
    <xf numFmtId="166" fontId="3" fillId="4" borderId="25" xfId="1" applyNumberFormat="1" applyFont="1" applyFill="1" applyBorder="1" applyAlignment="1">
      <alignment vertical="center"/>
    </xf>
    <xf numFmtId="167" fontId="3" fillId="16" borderId="2" xfId="1" applyNumberFormat="1" applyFont="1" applyFill="1" applyBorder="1">
      <alignment horizontal="center" vertical="center"/>
    </xf>
    <xf numFmtId="0" fontId="6" fillId="7" borderId="22" xfId="2" applyFont="1" applyFill="1" applyBorder="1" applyAlignment="1">
      <alignment vertical="top" wrapText="1"/>
    </xf>
    <xf numFmtId="0" fontId="3" fillId="8" borderId="30" xfId="2" applyFont="1" applyFill="1" applyBorder="1" applyAlignment="1">
      <alignment horizontal="left" vertical="center"/>
    </xf>
    <xf numFmtId="0" fontId="12" fillId="23" borderId="20" xfId="0" applyFont="1" applyFill="1" applyBorder="1"/>
    <xf numFmtId="166" fontId="13" fillId="16" borderId="0" xfId="0" applyNumberFormat="1" applyFont="1" applyFill="1" applyAlignment="1">
      <alignment horizontal="center" vertical="center"/>
    </xf>
    <xf numFmtId="167" fontId="10" fillId="17" borderId="28" xfId="0" applyNumberFormat="1" applyFont="1" applyFill="1" applyBorder="1"/>
    <xf numFmtId="167" fontId="10" fillId="13" borderId="14" xfId="0" applyNumberFormat="1" applyFont="1" applyFill="1" applyBorder="1"/>
    <xf numFmtId="167" fontId="10" fillId="11" borderId="28" xfId="0" applyNumberFormat="1" applyFont="1" applyFill="1" applyBorder="1"/>
    <xf numFmtId="0" fontId="3" fillId="4" borderId="30" xfId="2" applyFont="1" applyFill="1" applyBorder="1" applyAlignment="1">
      <alignment horizontal="left" vertical="center"/>
    </xf>
    <xf numFmtId="167" fontId="10" fillId="2" borderId="31" xfId="0" applyNumberFormat="1" applyFont="1" applyFill="1" applyBorder="1"/>
    <xf numFmtId="168" fontId="0" fillId="0" borderId="0" xfId="3" applyNumberFormat="1" applyFont="1"/>
    <xf numFmtId="166" fontId="3" fillId="16" borderId="2" xfId="1" applyNumberFormat="1" applyFont="1" applyFill="1" applyBorder="1">
      <alignment horizontal="center" vertical="center"/>
    </xf>
    <xf numFmtId="166" fontId="3" fillId="3" borderId="2" xfId="1" applyNumberFormat="1" applyFont="1" applyFill="1" applyBorder="1">
      <alignment horizontal="center" vertical="center"/>
    </xf>
    <xf numFmtId="168" fontId="3" fillId="16" borderId="1" xfId="3" applyNumberFormat="1" applyFont="1" applyFill="1" applyBorder="1" applyAlignment="1">
      <alignment horizontal="center" vertical="center"/>
    </xf>
    <xf numFmtId="0" fontId="12" fillId="0" borderId="0" xfId="0" applyFont="1"/>
    <xf numFmtId="167" fontId="10" fillId="15" borderId="11" xfId="0" applyNumberFormat="1" applyFont="1" applyFill="1" applyBorder="1"/>
    <xf numFmtId="166" fontId="3" fillId="12" borderId="1" xfId="1" applyNumberFormat="1" applyFont="1" applyFill="1" applyBorder="1">
      <alignment horizontal="center" vertical="center"/>
    </xf>
    <xf numFmtId="165" fontId="14" fillId="2" borderId="6" xfId="0" applyNumberFormat="1" applyFont="1" applyFill="1" applyBorder="1" applyAlignment="1">
      <alignment horizontal="center"/>
    </xf>
    <xf numFmtId="168" fontId="0" fillId="13" borderId="0" xfId="3" applyNumberFormat="1" applyFont="1" applyFill="1"/>
    <xf numFmtId="166" fontId="13" fillId="16" borderId="1" xfId="0" applyNumberFormat="1" applyFont="1" applyFill="1" applyBorder="1" applyAlignment="1">
      <alignment horizontal="center" vertical="center"/>
    </xf>
    <xf numFmtId="167" fontId="10" fillId="0" borderId="43" xfId="0" applyNumberFormat="1" applyFont="1" applyBorder="1"/>
    <xf numFmtId="169" fontId="0" fillId="0" borderId="0" xfId="3" applyNumberFormat="1" applyFont="1"/>
    <xf numFmtId="166" fontId="3" fillId="20" borderId="44" xfId="2" applyNumberFormat="1" applyFont="1" applyFill="1" applyBorder="1" applyAlignment="1">
      <alignment vertical="center"/>
    </xf>
    <xf numFmtId="166" fontId="21" fillId="24" borderId="24" xfId="0" applyNumberFormat="1" applyFont="1" applyFill="1" applyBorder="1" applyAlignment="1">
      <alignment horizontal="center" vertical="center" wrapText="1" readingOrder="2"/>
    </xf>
    <xf numFmtId="17" fontId="0" fillId="0" borderId="45" xfId="0" applyNumberFormat="1" applyBorder="1" applyAlignment="1">
      <alignment horizontal="centerContinuous"/>
    </xf>
    <xf numFmtId="10" fontId="0" fillId="0" borderId="46" xfId="0" applyNumberFormat="1" applyBorder="1" applyAlignment="1">
      <alignment horizontal="centerContinuous"/>
    </xf>
    <xf numFmtId="10" fontId="0" fillId="0" borderId="46" xfId="5" applyNumberFormat="1" applyFont="1" applyBorder="1" applyAlignment="1">
      <alignment horizontal="centerContinuous"/>
    </xf>
    <xf numFmtId="170" fontId="0" fillId="0" borderId="46" xfId="3" applyNumberFormat="1" applyFont="1" applyBorder="1" applyAlignment="1">
      <alignment horizontal="centerContinuous"/>
    </xf>
    <xf numFmtId="0" fontId="0" fillId="0" borderId="46" xfId="0" applyBorder="1" applyAlignment="1">
      <alignment horizontal="centerContinuous"/>
    </xf>
    <xf numFmtId="17" fontId="0" fillId="0" borderId="46" xfId="0" applyNumberFormat="1" applyBorder="1" applyAlignment="1">
      <alignment horizontal="centerContinuous"/>
    </xf>
    <xf numFmtId="0" fontId="0" fillId="0" borderId="8" xfId="0" applyBorder="1" applyAlignment="1">
      <alignment horizontal="centerContinuous"/>
    </xf>
    <xf numFmtId="10" fontId="0" fillId="0" borderId="47" xfId="5" applyNumberFormat="1" applyFont="1" applyBorder="1"/>
    <xf numFmtId="10" fontId="0" fillId="0" borderId="48" xfId="5" applyNumberFormat="1" applyFont="1" applyBorder="1"/>
    <xf numFmtId="170" fontId="0" fillId="0" borderId="48" xfId="3" applyNumberFormat="1" applyFont="1" applyBorder="1"/>
    <xf numFmtId="0" fontId="0" fillId="0" borderId="48" xfId="0" applyBorder="1"/>
    <xf numFmtId="170" fontId="0" fillId="0" borderId="49" xfId="0" applyNumberFormat="1" applyBorder="1"/>
    <xf numFmtId="10" fontId="0" fillId="13" borderId="45" xfId="5" applyNumberFormat="1" applyFont="1" applyFill="1" applyBorder="1"/>
    <xf numFmtId="10" fontId="0" fillId="13" borderId="46" xfId="5" applyNumberFormat="1" applyFont="1" applyFill="1" applyBorder="1"/>
    <xf numFmtId="171" fontId="0" fillId="13" borderId="46" xfId="0" applyNumberFormat="1" applyFill="1" applyBorder="1"/>
    <xf numFmtId="171" fontId="0" fillId="13" borderId="8" xfId="0" applyNumberFormat="1" applyFill="1" applyBorder="1"/>
    <xf numFmtId="10" fontId="0" fillId="13" borderId="50" xfId="5" applyNumberFormat="1" applyFont="1" applyFill="1" applyBorder="1"/>
    <xf numFmtId="10" fontId="0" fillId="13" borderId="0" xfId="5" applyNumberFormat="1" applyFont="1" applyFill="1" applyBorder="1"/>
    <xf numFmtId="171" fontId="0" fillId="13" borderId="0" xfId="0" applyNumberFormat="1" applyFill="1"/>
    <xf numFmtId="171" fontId="0" fillId="13" borderId="51" xfId="0" applyNumberFormat="1" applyFill="1" applyBorder="1"/>
    <xf numFmtId="10" fontId="0" fillId="2" borderId="50" xfId="5" applyNumberFormat="1" applyFont="1" applyFill="1" applyBorder="1"/>
    <xf numFmtId="10" fontId="0" fillId="2" borderId="0" xfId="5" applyNumberFormat="1" applyFont="1" applyFill="1" applyBorder="1"/>
    <xf numFmtId="171" fontId="0" fillId="2" borderId="0" xfId="0" applyNumberFormat="1" applyFill="1"/>
    <xf numFmtId="171" fontId="0" fillId="2" borderId="51" xfId="0" applyNumberFormat="1" applyFill="1" applyBorder="1"/>
    <xf numFmtId="10" fontId="0" fillId="0" borderId="50" xfId="5" applyNumberFormat="1" applyFont="1" applyBorder="1"/>
    <xf numFmtId="10" fontId="0" fillId="0" borderId="0" xfId="5" applyNumberFormat="1" applyFont="1" applyBorder="1"/>
    <xf numFmtId="171" fontId="0" fillId="0" borderId="0" xfId="3" applyNumberFormat="1" applyFont="1" applyBorder="1"/>
    <xf numFmtId="171" fontId="0" fillId="0" borderId="0" xfId="0" applyNumberFormat="1"/>
    <xf numFmtId="171" fontId="0" fillId="0" borderId="51" xfId="0" applyNumberFormat="1" applyBorder="1"/>
    <xf numFmtId="10" fontId="0" fillId="2" borderId="47" xfId="5" applyNumberFormat="1" applyFont="1" applyFill="1" applyBorder="1"/>
    <xf numFmtId="10" fontId="0" fillId="2" borderId="48" xfId="5" applyNumberFormat="1" applyFont="1" applyFill="1" applyBorder="1"/>
    <xf numFmtId="171" fontId="0" fillId="2" borderId="48" xfId="0" applyNumberFormat="1" applyFill="1" applyBorder="1"/>
    <xf numFmtId="171" fontId="0" fillId="2" borderId="49" xfId="0" applyNumberFormat="1" applyFill="1" applyBorder="1"/>
    <xf numFmtId="0" fontId="6" fillId="14" borderId="22" xfId="1" applyFont="1" applyFill="1" applyBorder="1" applyAlignment="1">
      <alignment vertical="center"/>
    </xf>
    <xf numFmtId="0" fontId="3" fillId="16" borderId="52" xfId="1" applyFont="1" applyFill="1" applyBorder="1" applyAlignment="1">
      <alignment vertical="center"/>
    </xf>
    <xf numFmtId="0" fontId="3" fillId="4" borderId="53" xfId="1" applyFont="1" applyFill="1" applyBorder="1" applyAlignment="1">
      <alignment vertical="center"/>
    </xf>
    <xf numFmtId="0" fontId="6" fillId="14" borderId="54" xfId="1" applyFont="1" applyFill="1" applyBorder="1" applyAlignment="1">
      <alignment horizontal="left" vertical="center"/>
    </xf>
    <xf numFmtId="0" fontId="3" fillId="16" borderId="52" xfId="2" applyFont="1" applyFill="1" applyBorder="1" applyAlignment="1">
      <alignment vertical="center"/>
    </xf>
    <xf numFmtId="0" fontId="3" fillId="4" borderId="53" xfId="2" applyFont="1" applyFill="1" applyBorder="1" applyAlignment="1">
      <alignment vertical="center"/>
    </xf>
    <xf numFmtId="0" fontId="6" fillId="14" borderId="54" xfId="0" applyFont="1" applyFill="1" applyBorder="1" applyAlignment="1">
      <alignment vertical="center"/>
    </xf>
    <xf numFmtId="0" fontId="3" fillId="16" borderId="52" xfId="2" applyFont="1" applyFill="1" applyBorder="1" applyAlignment="1">
      <alignment horizontal="left" vertical="center" wrapText="1"/>
    </xf>
    <xf numFmtId="0" fontId="3" fillId="4" borderId="47" xfId="2" applyFont="1" applyFill="1" applyBorder="1" applyAlignment="1">
      <alignment horizontal="left" vertical="center"/>
    </xf>
    <xf numFmtId="10" fontId="0" fillId="0" borderId="0" xfId="5" applyNumberFormat="1" applyFont="1"/>
    <xf numFmtId="0" fontId="0" fillId="0" borderId="45" xfId="0" applyBorder="1"/>
    <xf numFmtId="0" fontId="0" fillId="0" borderId="46" xfId="0" applyBorder="1"/>
    <xf numFmtId="0" fontId="0" fillId="0" borderId="8" xfId="0" applyBorder="1"/>
    <xf numFmtId="17" fontId="0" fillId="0" borderId="50" xfId="0" applyNumberFormat="1" applyBorder="1" applyAlignment="1">
      <alignment horizontal="left"/>
    </xf>
    <xf numFmtId="10" fontId="0" fillId="0" borderId="51" xfId="5" applyNumberFormat="1" applyFont="1" applyBorder="1"/>
    <xf numFmtId="17" fontId="0" fillId="0" borderId="47" xfId="0" applyNumberFormat="1" applyBorder="1" applyAlignment="1">
      <alignment horizontal="left"/>
    </xf>
    <xf numFmtId="10" fontId="0" fillId="0" borderId="49" xfId="5" applyNumberFormat="1" applyFont="1" applyBorder="1"/>
    <xf numFmtId="17" fontId="0" fillId="0" borderId="50" xfId="0" applyNumberFormat="1" applyBorder="1" applyAlignment="1">
      <alignment horizontal="center"/>
    </xf>
    <xf numFmtId="17" fontId="0" fillId="0" borderId="47" xfId="0" applyNumberFormat="1" applyBorder="1" applyAlignment="1">
      <alignment horizontal="center"/>
    </xf>
    <xf numFmtId="166" fontId="10" fillId="25" borderId="1" xfId="0" applyNumberFormat="1" applyFont="1" applyFill="1" applyBorder="1"/>
    <xf numFmtId="0" fontId="3" fillId="16" borderId="20" xfId="1" applyFont="1" applyFill="1" applyBorder="1" applyAlignment="1">
      <alignment vertical="center"/>
    </xf>
    <xf numFmtId="0" fontId="3" fillId="16" borderId="20" xfId="2" applyFont="1" applyFill="1" applyBorder="1" applyAlignment="1">
      <alignment vertical="center"/>
    </xf>
    <xf numFmtId="0" fontId="3" fillId="16" borderId="20" xfId="2" applyFont="1" applyFill="1" applyBorder="1" applyAlignment="1">
      <alignment horizontal="left" vertical="center" wrapText="1"/>
    </xf>
    <xf numFmtId="0" fontId="6" fillId="14" borderId="22" xfId="1" applyFont="1" applyFill="1" applyBorder="1" applyAlignment="1">
      <alignment horizontal="left" vertical="center"/>
    </xf>
    <xf numFmtId="0" fontId="6" fillId="14" borderId="22" xfId="2" applyFont="1" applyFill="1" applyBorder="1" applyAlignment="1">
      <alignment vertical="center"/>
    </xf>
    <xf numFmtId="0" fontId="6" fillId="22" borderId="22" xfId="0" applyFont="1" applyFill="1" applyBorder="1" applyAlignment="1">
      <alignment vertical="center"/>
    </xf>
    <xf numFmtId="0" fontId="12" fillId="2" borderId="17" xfId="0" applyNumberFormat="1" applyFont="1" applyFill="1" applyBorder="1" applyAlignment="1">
      <alignment horizontal="center" vertical="center" wrapText="1"/>
    </xf>
    <xf numFmtId="0" fontId="10" fillId="17" borderId="0" xfId="0" applyNumberFormat="1" applyFont="1" applyFill="1" applyBorder="1" applyAlignment="1">
      <alignment horizontal="center"/>
    </xf>
    <xf numFmtId="0" fontId="0" fillId="0" borderId="0" xfId="0" applyNumberFormat="1"/>
    <xf numFmtId="0" fontId="22" fillId="17" borderId="9" xfId="0" applyNumberFormat="1" applyFont="1" applyFill="1" applyBorder="1" applyAlignment="1">
      <alignment horizontal="center"/>
    </xf>
    <xf numFmtId="0" fontId="22" fillId="13" borderId="1" xfId="0" applyNumberFormat="1" applyFont="1" applyFill="1" applyBorder="1" applyAlignment="1">
      <alignment horizontal="center"/>
    </xf>
    <xf numFmtId="0" fontId="22" fillId="17" borderId="25" xfId="0" applyNumberFormat="1" applyFont="1" applyFill="1" applyBorder="1" applyAlignment="1">
      <alignment horizontal="center"/>
    </xf>
    <xf numFmtId="0" fontId="5" fillId="20" borderId="17" xfId="1" applyNumberFormat="1" applyFont="1" applyFill="1" applyBorder="1" applyAlignment="1">
      <alignment horizontal="center" vertical="center"/>
    </xf>
    <xf numFmtId="0" fontId="22" fillId="17" borderId="17" xfId="0" applyNumberFormat="1" applyFont="1" applyFill="1" applyBorder="1" applyAlignment="1">
      <alignment horizontal="center" vertical="center" wrapText="1"/>
    </xf>
    <xf numFmtId="0" fontId="5" fillId="20" borderId="25" xfId="2" applyNumberFormat="1" applyFont="1" applyFill="1" applyBorder="1" applyAlignment="1">
      <alignment horizontal="center" vertical="center"/>
    </xf>
    <xf numFmtId="166" fontId="10" fillId="25" borderId="1" xfId="0" applyNumberFormat="1" applyFont="1" applyFill="1" applyBorder="1" applyAlignment="1">
      <alignment vertical="center" wrapText="1" readingOrder="2"/>
    </xf>
    <xf numFmtId="166" fontId="3" fillId="26" borderId="25" xfId="1" applyNumberFormat="1" applyFont="1" applyFill="1" applyBorder="1" applyAlignment="1">
      <alignment vertical="center"/>
    </xf>
    <xf numFmtId="166" fontId="16" fillId="26" borderId="25" xfId="2" applyNumberFormat="1" applyFont="1" applyFill="1" applyBorder="1" applyAlignment="1">
      <alignment vertical="center"/>
    </xf>
    <xf numFmtId="166" fontId="10" fillId="25" borderId="25" xfId="0" applyNumberFormat="1" applyFont="1" applyFill="1" applyBorder="1"/>
    <xf numFmtId="167" fontId="3" fillId="26" borderId="1" xfId="1" applyNumberFormat="1" applyFont="1" applyFill="1" applyBorder="1">
      <alignment horizontal="center" vertical="center"/>
    </xf>
    <xf numFmtId="165" fontId="3" fillId="26" borderId="1" xfId="1" applyNumberFormat="1" applyFont="1" applyFill="1" applyBorder="1">
      <alignment horizontal="center" vertical="center"/>
    </xf>
    <xf numFmtId="167" fontId="10" fillId="25" borderId="1" xfId="0" applyNumberFormat="1" applyFont="1" applyFill="1" applyBorder="1"/>
    <xf numFmtId="167" fontId="3" fillId="26" borderId="25" xfId="1" applyNumberFormat="1" applyFont="1" applyFill="1" applyBorder="1">
      <alignment horizontal="center" vertical="center"/>
    </xf>
    <xf numFmtId="165" fontId="3" fillId="26" borderId="1" xfId="1" applyNumberFormat="1" applyFont="1" applyFill="1" applyBorder="1" applyAlignment="1">
      <alignment horizontal="center" vertical="center" wrapText="1"/>
    </xf>
    <xf numFmtId="165" fontId="3" fillId="26" borderId="25" xfId="1" applyNumberFormat="1" applyFont="1" applyFill="1" applyBorder="1">
      <alignment horizontal="center" vertical="center"/>
    </xf>
    <xf numFmtId="166" fontId="3" fillId="16" borderId="4" xfId="1" applyNumberFormat="1" applyFont="1" applyFill="1" applyBorder="1">
      <alignment horizontal="center" vertical="center"/>
    </xf>
    <xf numFmtId="166" fontId="3" fillId="16" borderId="5" xfId="1" applyNumberFormat="1" applyFont="1" applyFill="1" applyBorder="1">
      <alignment horizontal="center" vertical="center"/>
    </xf>
    <xf numFmtId="167" fontId="10" fillId="2" borderId="3" xfId="0" applyNumberFormat="1" applyFont="1" applyFill="1" applyBorder="1" applyAlignment="1">
      <alignment horizontal="center"/>
    </xf>
    <xf numFmtId="167" fontId="10" fillId="2" borderId="1" xfId="0" applyNumberFormat="1" applyFont="1" applyFill="1" applyBorder="1" applyAlignment="1">
      <alignment horizontal="center"/>
    </xf>
    <xf numFmtId="10" fontId="10" fillId="2" borderId="4" xfId="0" applyNumberFormat="1" applyFont="1" applyFill="1" applyBorder="1" applyAlignment="1">
      <alignment horizontal="center"/>
    </xf>
    <xf numFmtId="10" fontId="10" fillId="2" borderId="5" xfId="0" applyNumberFormat="1" applyFont="1" applyFill="1" applyBorder="1" applyAlignment="1">
      <alignment horizontal="center"/>
    </xf>
    <xf numFmtId="166" fontId="3" fillId="4" borderId="27" xfId="1" applyNumberFormat="1" applyFont="1" applyFill="1" applyBorder="1">
      <alignment horizontal="center" vertical="center"/>
    </xf>
    <xf numFmtId="166" fontId="3" fillId="4" borderId="29" xfId="1" applyNumberFormat="1" applyFont="1" applyFill="1" applyBorder="1">
      <alignment horizontal="center" vertical="center"/>
    </xf>
    <xf numFmtId="166" fontId="3" fillId="4" borderId="28" xfId="1" applyNumberFormat="1" applyFont="1" applyFill="1" applyBorder="1">
      <alignment horizontal="center" vertical="center"/>
    </xf>
    <xf numFmtId="166" fontId="3" fillId="4" borderId="24" xfId="1" applyNumberFormat="1" applyFont="1" applyFill="1" applyBorder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167" fontId="10" fillId="0" borderId="7" xfId="0" applyNumberFormat="1" applyFont="1" applyBorder="1" applyAlignment="1">
      <alignment horizontal="center" vertical="center"/>
    </xf>
    <xf numFmtId="167" fontId="10" fillId="0" borderId="9" xfId="0" applyNumberFormat="1" applyFont="1" applyBorder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/>
    </xf>
    <xf numFmtId="167" fontId="10" fillId="0" borderId="13" xfId="0" applyNumberFormat="1" applyFont="1" applyBorder="1" applyAlignment="1">
      <alignment horizontal="center" vertical="center"/>
    </xf>
    <xf numFmtId="0" fontId="10" fillId="2" borderId="6" xfId="0" applyFont="1" applyFill="1" applyBorder="1"/>
    <xf numFmtId="0" fontId="10" fillId="2" borderId="3" xfId="0" applyFont="1" applyFill="1" applyBorder="1"/>
    <xf numFmtId="0" fontId="10" fillId="17" borderId="7" xfId="0" applyFont="1" applyFill="1" applyBorder="1" applyAlignment="1">
      <alignment horizontal="center"/>
    </xf>
    <xf numFmtId="0" fontId="10" fillId="17" borderId="0" xfId="0" applyFont="1" applyFill="1" applyAlignment="1">
      <alignment horizontal="center"/>
    </xf>
    <xf numFmtId="0" fontId="10" fillId="17" borderId="9" xfId="0" applyFont="1" applyFill="1" applyBorder="1" applyAlignment="1">
      <alignment horizontal="center"/>
    </xf>
    <xf numFmtId="0" fontId="10" fillId="17" borderId="14" xfId="0" applyFont="1" applyFill="1" applyBorder="1" applyAlignment="1">
      <alignment horizontal="center"/>
    </xf>
    <xf numFmtId="0" fontId="10" fillId="17" borderId="15" xfId="0" applyFont="1" applyFill="1" applyBorder="1" applyAlignment="1">
      <alignment horizontal="center"/>
    </xf>
    <xf numFmtId="0" fontId="10" fillId="17" borderId="13" xfId="0" applyFont="1" applyFill="1" applyBorder="1" applyAlignment="1">
      <alignment horizontal="center"/>
    </xf>
    <xf numFmtId="166" fontId="3" fillId="26" borderId="4" xfId="1" applyNumberFormat="1" applyFont="1" applyFill="1" applyBorder="1" applyAlignment="1">
      <alignment horizontal="center" vertical="center"/>
    </xf>
    <xf numFmtId="166" fontId="3" fillId="26" borderId="16" xfId="1" applyNumberFormat="1" applyFont="1" applyFill="1" applyBorder="1" applyAlignment="1">
      <alignment horizontal="center" vertical="center"/>
    </xf>
    <xf numFmtId="166" fontId="3" fillId="26" borderId="5" xfId="1" applyNumberFormat="1" applyFont="1" applyFill="1" applyBorder="1" applyAlignment="1">
      <alignment horizontal="center" vertical="center"/>
    </xf>
    <xf numFmtId="166" fontId="3" fillId="4" borderId="28" xfId="1" applyNumberFormat="1" applyFont="1" applyFill="1" applyBorder="1" applyAlignment="1">
      <alignment horizontal="center" vertical="center"/>
    </xf>
    <xf numFmtId="166" fontId="3" fillId="4" borderId="32" xfId="1" applyNumberFormat="1" applyFont="1" applyFill="1" applyBorder="1" applyAlignment="1">
      <alignment horizontal="center" vertical="center"/>
    </xf>
    <xf numFmtId="166" fontId="3" fillId="4" borderId="24" xfId="1" applyNumberFormat="1" applyFont="1" applyFill="1" applyBorder="1" applyAlignment="1">
      <alignment horizontal="center" vertical="center"/>
    </xf>
    <xf numFmtId="166" fontId="3" fillId="26" borderId="27" xfId="1" applyNumberFormat="1" applyFont="1" applyFill="1" applyBorder="1" applyAlignment="1">
      <alignment horizontal="center" vertical="center"/>
    </xf>
    <xf numFmtId="166" fontId="3" fillId="26" borderId="44" xfId="1" applyNumberFormat="1" applyFont="1" applyFill="1" applyBorder="1" applyAlignment="1">
      <alignment horizontal="center" vertical="center"/>
    </xf>
    <xf numFmtId="166" fontId="3" fillId="26" borderId="29" xfId="1" applyNumberFormat="1" applyFont="1" applyFill="1" applyBorder="1" applyAlignment="1">
      <alignment horizontal="center" vertical="center"/>
    </xf>
  </cellXfs>
  <cellStyles count="12">
    <cellStyle name="Денежный" xfId="3" builtinId="4"/>
    <cellStyle name="Денежный 2" xfId="8" xr:uid="{00000000-0005-0000-0000-000002000000}"/>
    <cellStyle name="Обычный" xfId="0" builtinId="0"/>
    <cellStyle name="Обычный 2" xfId="1" xr:uid="{00000000-0005-0000-0000-000004000000}"/>
    <cellStyle name="Обычный 3" xfId="2" xr:uid="{00000000-0005-0000-0000-000005000000}"/>
    <cellStyle name="Обычный 4" xfId="4" xr:uid="{00000000-0005-0000-0000-000006000000}"/>
    <cellStyle name="Обычный 5" xfId="6" xr:uid="{00000000-0005-0000-0000-000007000000}"/>
    <cellStyle name="Обычный 6" xfId="9" xr:uid="{00000000-0005-0000-0000-000008000000}"/>
    <cellStyle name="Обычный 7" xfId="10" xr:uid="{00000000-0005-0000-0000-000009000000}"/>
    <cellStyle name="Процентный" xfId="5" builtinId="5"/>
    <cellStyle name="Процентный 2" xfId="11" xr:uid="{00000000-0005-0000-0000-00000B000000}"/>
    <cellStyle name="Финансовый 2" xfId="7" xr:uid="{00000000-0005-0000-0000-00000C000000}"/>
  </cellStyles>
  <dxfs count="6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00"/>
      <color rgb="FFFF00FF"/>
      <color rgb="FFFF3300"/>
      <color rgb="FFFF8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S65"/>
  <sheetViews>
    <sheetView topLeftCell="A19" zoomScale="80" zoomScaleNormal="80" workbookViewId="0">
      <selection activeCell="H86" activeCellId="1" sqref="Q37 H86"/>
    </sheetView>
  </sheetViews>
  <sheetFormatPr defaultRowHeight="14.4" x14ac:dyDescent="0.3"/>
  <cols>
    <col min="1" max="1" width="22.88671875" bestFit="1" customWidth="1"/>
    <col min="7" max="7" width="10.44140625" customWidth="1"/>
    <col min="8" max="8" width="10.6640625" bestFit="1" customWidth="1"/>
    <col min="9" max="9" width="13.88671875" bestFit="1" customWidth="1"/>
    <col min="10" max="10" width="11.88671875" bestFit="1" customWidth="1"/>
    <col min="12" max="17" width="9.44140625" bestFit="1" customWidth="1"/>
    <col min="18" max="18" width="15.33203125" style="130" bestFit="1" customWidth="1"/>
    <col min="19" max="19" width="11.6640625" bestFit="1" customWidth="1"/>
  </cols>
  <sheetData>
    <row r="1" spans="1:19" ht="15.6" x14ac:dyDescent="0.3">
      <c r="A1" s="107" t="s">
        <v>59</v>
      </c>
      <c r="B1" s="115" t="s">
        <v>25</v>
      </c>
      <c r="C1" s="115" t="s">
        <v>26</v>
      </c>
      <c r="D1" s="60" t="s">
        <v>28</v>
      </c>
      <c r="E1" s="60" t="s">
        <v>29</v>
      </c>
      <c r="F1" s="60" t="s">
        <v>51</v>
      </c>
      <c r="G1" s="116" t="s">
        <v>23</v>
      </c>
      <c r="H1" s="62">
        <v>44166</v>
      </c>
      <c r="I1" s="95" t="s">
        <v>24</v>
      </c>
      <c r="J1" s="64" t="s">
        <v>27</v>
      </c>
      <c r="K1" s="95" t="s">
        <v>23</v>
      </c>
      <c r="L1" s="117" t="s">
        <v>70</v>
      </c>
      <c r="M1" s="117" t="s">
        <v>71</v>
      </c>
      <c r="N1" s="117" t="s">
        <v>72</v>
      </c>
      <c r="O1" s="117" t="s">
        <v>73</v>
      </c>
      <c r="P1" s="117" t="s">
        <v>74</v>
      </c>
      <c r="Q1" s="118"/>
    </row>
    <row r="2" spans="1:19" x14ac:dyDescent="0.3">
      <c r="A2" s="109" t="s">
        <v>1</v>
      </c>
      <c r="B2" s="14">
        <v>0.45</v>
      </c>
      <c r="C2" s="14">
        <v>0.35</v>
      </c>
      <c r="D2" s="13">
        <v>0.54</v>
      </c>
      <c r="E2" s="14">
        <v>0.28999999999999998</v>
      </c>
      <c r="F2" s="14">
        <f>(D2+E2)/2</f>
        <v>0.41500000000000004</v>
      </c>
      <c r="G2" s="8">
        <f>(D2+E2)/(B2+C2)</f>
        <v>1.0375000000000001</v>
      </c>
      <c r="H2" s="12">
        <v>2022856</v>
      </c>
      <c r="I2" s="1">
        <f t="shared" ref="I2:I9" si="0">Q2/$H2-100%</f>
        <v>1.3599262626702049</v>
      </c>
      <c r="J2" s="12">
        <v>3750952</v>
      </c>
      <c r="K2" s="1">
        <f t="shared" ref="K2:K9" si="1">Q2/J2</f>
        <v>1.2726878403136057</v>
      </c>
      <c r="L2" s="11">
        <v>498214</v>
      </c>
      <c r="M2" s="11">
        <v>947320</v>
      </c>
      <c r="N2" s="11">
        <v>879770</v>
      </c>
      <c r="O2" s="11">
        <v>1019743</v>
      </c>
      <c r="P2" s="18">
        <v>1428744</v>
      </c>
      <c r="Q2" s="70">
        <f>L2+M2+N2+O2+P2</f>
        <v>4773791</v>
      </c>
      <c r="S2" s="36"/>
    </row>
    <row r="3" spans="1:19" x14ac:dyDescent="0.3">
      <c r="A3" s="109" t="s">
        <v>3</v>
      </c>
      <c r="B3" s="14">
        <v>0.45</v>
      </c>
      <c r="C3" s="14">
        <v>0.35</v>
      </c>
      <c r="D3" s="13">
        <v>0.44</v>
      </c>
      <c r="E3" s="14">
        <v>0.2</v>
      </c>
      <c r="F3" s="14">
        <f t="shared" ref="F3:F9" si="2">(D3+E3)/2</f>
        <v>0.32</v>
      </c>
      <c r="G3" s="8">
        <f t="shared" ref="G3:G9" si="3">(D3+E3)/(B3+C3)</f>
        <v>0.79999999999999993</v>
      </c>
      <c r="H3" s="12">
        <v>5384963</v>
      </c>
      <c r="I3" s="1">
        <f t="shared" si="0"/>
        <v>0.31943283547166423</v>
      </c>
      <c r="J3" s="12">
        <v>7150952</v>
      </c>
      <c r="K3" s="1">
        <f t="shared" si="1"/>
        <v>0.99358756708197737</v>
      </c>
      <c r="L3" s="11">
        <v>1653963</v>
      </c>
      <c r="M3" s="11">
        <v>1340056</v>
      </c>
      <c r="N3" s="11">
        <v>1025978</v>
      </c>
      <c r="O3" s="11">
        <v>1890153</v>
      </c>
      <c r="P3" s="18">
        <v>1194947</v>
      </c>
      <c r="Q3" s="70">
        <f t="shared" ref="Q3:Q8" si="4">L3+M3+N3+O3+P3</f>
        <v>7105097</v>
      </c>
      <c r="R3" s="138"/>
      <c r="S3" s="36"/>
    </row>
    <row r="4" spans="1:19" x14ac:dyDescent="0.3">
      <c r="A4" s="109" t="s">
        <v>4</v>
      </c>
      <c r="B4" s="14">
        <v>0.45</v>
      </c>
      <c r="C4" s="14">
        <v>0.35</v>
      </c>
      <c r="D4" s="13">
        <v>0.61</v>
      </c>
      <c r="E4" s="14">
        <v>0.45</v>
      </c>
      <c r="F4" s="14">
        <f t="shared" si="2"/>
        <v>0.53</v>
      </c>
      <c r="G4" s="8">
        <f t="shared" si="3"/>
        <v>1.325</v>
      </c>
      <c r="H4" s="12">
        <v>2287963</v>
      </c>
      <c r="I4" s="2">
        <f t="shared" si="0"/>
        <v>0.91640162013109472</v>
      </c>
      <c r="J4" s="12">
        <v>2745196</v>
      </c>
      <c r="K4" s="1">
        <f t="shared" si="1"/>
        <v>1.5972105452579706</v>
      </c>
      <c r="L4" s="11">
        <v>605790</v>
      </c>
      <c r="M4" s="11">
        <v>653280</v>
      </c>
      <c r="N4" s="11">
        <v>1310500</v>
      </c>
      <c r="O4" s="11">
        <v>784100</v>
      </c>
      <c r="P4" s="18">
        <v>1030986</v>
      </c>
      <c r="Q4" s="70">
        <f t="shared" si="4"/>
        <v>4384656</v>
      </c>
      <c r="R4" s="138"/>
      <c r="S4" s="36"/>
    </row>
    <row r="5" spans="1:19" x14ac:dyDescent="0.3">
      <c r="A5" s="109" t="s">
        <v>2</v>
      </c>
      <c r="B5" s="14">
        <v>0.45</v>
      </c>
      <c r="C5" s="14">
        <v>0.35</v>
      </c>
      <c r="D5" s="13">
        <v>0.63</v>
      </c>
      <c r="E5" s="14">
        <v>0.52</v>
      </c>
      <c r="F5" s="14">
        <f t="shared" si="2"/>
        <v>0.57499999999999996</v>
      </c>
      <c r="G5" s="8">
        <f t="shared" si="3"/>
        <v>1.4374999999999998</v>
      </c>
      <c r="H5" s="12">
        <v>2569856</v>
      </c>
      <c r="I5" s="1">
        <f t="shared" si="0"/>
        <v>0.69049588770732684</v>
      </c>
      <c r="J5" s="12">
        <v>2650448</v>
      </c>
      <c r="K5" s="1">
        <f t="shared" si="1"/>
        <v>1.6390930891683217</v>
      </c>
      <c r="L5" s="11">
        <v>725757</v>
      </c>
      <c r="M5" s="11">
        <v>969994</v>
      </c>
      <c r="N5" s="11">
        <v>732225</v>
      </c>
      <c r="O5" s="11">
        <v>1177084</v>
      </c>
      <c r="P5" s="18">
        <v>739271</v>
      </c>
      <c r="Q5" s="70">
        <f t="shared" si="4"/>
        <v>4344331</v>
      </c>
      <c r="R5" s="138"/>
      <c r="S5" s="36"/>
    </row>
    <row r="6" spans="1:19" x14ac:dyDescent="0.3">
      <c r="A6" s="109" t="s">
        <v>35</v>
      </c>
      <c r="B6" s="14">
        <v>0.45</v>
      </c>
      <c r="C6" s="14">
        <v>0.35</v>
      </c>
      <c r="D6" s="13">
        <v>0.63</v>
      </c>
      <c r="E6" s="14">
        <v>0.21</v>
      </c>
      <c r="F6" s="14">
        <f t="shared" si="2"/>
        <v>0.42</v>
      </c>
      <c r="G6" s="8">
        <f t="shared" si="3"/>
        <v>1.0499999999999998</v>
      </c>
      <c r="H6" s="12">
        <v>1767856</v>
      </c>
      <c r="I6" s="1">
        <f t="shared" si="0"/>
        <v>-0.44321313500647108</v>
      </c>
      <c r="J6" s="12">
        <v>2050485</v>
      </c>
      <c r="K6" s="1">
        <f t="shared" si="1"/>
        <v>0.48004203883471469</v>
      </c>
      <c r="L6" s="11">
        <v>126471</v>
      </c>
      <c r="M6" s="11">
        <v>223708</v>
      </c>
      <c r="N6" s="11">
        <v>337071</v>
      </c>
      <c r="O6" s="11">
        <v>267201</v>
      </c>
      <c r="P6" s="18">
        <v>29868</v>
      </c>
      <c r="Q6" s="70">
        <f t="shared" si="4"/>
        <v>984319</v>
      </c>
      <c r="R6" s="138"/>
      <c r="S6" s="36"/>
    </row>
    <row r="7" spans="1:19" x14ac:dyDescent="0.3">
      <c r="A7" s="109" t="s">
        <v>0</v>
      </c>
      <c r="B7" s="14">
        <v>0.45</v>
      </c>
      <c r="C7" s="14">
        <v>0.35</v>
      </c>
      <c r="D7" s="13">
        <v>0.61</v>
      </c>
      <c r="E7" s="14">
        <v>0.22</v>
      </c>
      <c r="F7" s="14">
        <f t="shared" si="2"/>
        <v>0.41499999999999998</v>
      </c>
      <c r="G7" s="8">
        <f t="shared" si="3"/>
        <v>1.0374999999999999</v>
      </c>
      <c r="H7" s="12">
        <v>4503963</v>
      </c>
      <c r="I7" s="1">
        <f t="shared" si="0"/>
        <v>-0.24671472656413918</v>
      </c>
      <c r="J7" s="12">
        <v>4050663</v>
      </c>
      <c r="K7" s="1">
        <f t="shared" si="1"/>
        <v>0.8375836251991341</v>
      </c>
      <c r="L7" s="11">
        <v>361316</v>
      </c>
      <c r="M7" s="11">
        <v>822262</v>
      </c>
      <c r="N7" s="11">
        <v>743268</v>
      </c>
      <c r="O7" s="11">
        <v>431211</v>
      </c>
      <c r="P7" s="18">
        <v>1034712</v>
      </c>
      <c r="Q7" s="70">
        <f t="shared" si="4"/>
        <v>3392769</v>
      </c>
      <c r="R7" s="138"/>
      <c r="S7" s="36"/>
    </row>
    <row r="8" spans="1:19" x14ac:dyDescent="0.3">
      <c r="A8" s="109" t="s">
        <v>31</v>
      </c>
      <c r="B8" s="14">
        <v>0.45</v>
      </c>
      <c r="C8" s="14">
        <v>0.35</v>
      </c>
      <c r="D8" s="13">
        <v>0.57999999999999996</v>
      </c>
      <c r="E8" s="14">
        <v>0.35</v>
      </c>
      <c r="F8" s="14">
        <f t="shared" si="2"/>
        <v>0.46499999999999997</v>
      </c>
      <c r="G8" s="8">
        <f t="shared" si="3"/>
        <v>1.1624999999999999</v>
      </c>
      <c r="H8" s="12">
        <v>5720856</v>
      </c>
      <c r="I8" s="1">
        <f t="shared" si="0"/>
        <v>2.1865434123844452E-2</v>
      </c>
      <c r="J8" s="12">
        <v>5350459</v>
      </c>
      <c r="K8" s="1">
        <f t="shared" si="1"/>
        <v>1.0926062605096123</v>
      </c>
      <c r="L8" s="11">
        <v>978453</v>
      </c>
      <c r="M8" s="11">
        <v>801344</v>
      </c>
      <c r="N8" s="11">
        <v>1304285</v>
      </c>
      <c r="O8" s="11">
        <v>1637856</v>
      </c>
      <c r="P8" s="18">
        <v>1124007</v>
      </c>
      <c r="Q8" s="70">
        <f t="shared" si="4"/>
        <v>5845945</v>
      </c>
      <c r="R8" s="138"/>
      <c r="S8" s="36"/>
    </row>
    <row r="9" spans="1:19" ht="15" thickBot="1" x14ac:dyDescent="0.35">
      <c r="A9" s="111" t="s">
        <v>6</v>
      </c>
      <c r="B9" s="119">
        <v>0.45</v>
      </c>
      <c r="C9" s="119">
        <v>0.35</v>
      </c>
      <c r="D9" s="119">
        <f>SUM(D2:D8)/7</f>
        <v>0.57714285714285707</v>
      </c>
      <c r="E9" s="119">
        <f>SUM(E2:E8)/7</f>
        <v>0.31999999999999995</v>
      </c>
      <c r="F9" s="119">
        <f t="shared" si="2"/>
        <v>0.44857142857142851</v>
      </c>
      <c r="G9" s="73">
        <f t="shared" si="3"/>
        <v>1.1214285714285712</v>
      </c>
      <c r="H9" s="75">
        <f>SUM(H2:H8)</f>
        <v>24258313</v>
      </c>
      <c r="I9" s="74">
        <f t="shared" si="0"/>
        <v>0.27094196533782045</v>
      </c>
      <c r="J9" s="103">
        <f>SUM(J2:J8)</f>
        <v>27749155</v>
      </c>
      <c r="K9" s="74">
        <f t="shared" si="1"/>
        <v>1.1110575439144004</v>
      </c>
      <c r="L9" s="77">
        <f t="shared" ref="L9:Q9" si="5">SUM(L2:L8)</f>
        <v>4949964</v>
      </c>
      <c r="M9" s="77">
        <f t="shared" si="5"/>
        <v>5757964</v>
      </c>
      <c r="N9" s="77">
        <f t="shared" si="5"/>
        <v>6333097</v>
      </c>
      <c r="O9" s="77">
        <f t="shared" si="5"/>
        <v>7207348</v>
      </c>
      <c r="P9" s="77">
        <f t="shared" si="5"/>
        <v>6582535</v>
      </c>
      <c r="Q9" s="78">
        <f t="shared" si="5"/>
        <v>30830908</v>
      </c>
      <c r="R9" s="138"/>
    </row>
    <row r="10" spans="1:19" ht="15.6" x14ac:dyDescent="0.3">
      <c r="A10" s="107" t="s">
        <v>44</v>
      </c>
      <c r="B10" s="230" t="s">
        <v>45</v>
      </c>
      <c r="C10" s="231"/>
      <c r="D10" s="230" t="s">
        <v>46</v>
      </c>
      <c r="E10" s="231"/>
      <c r="F10" s="94"/>
      <c r="G10" s="108" t="s">
        <v>23</v>
      </c>
      <c r="H10" s="62">
        <v>44136</v>
      </c>
      <c r="I10" s="95" t="s">
        <v>24</v>
      </c>
      <c r="J10" s="64" t="s">
        <v>27</v>
      </c>
      <c r="K10" s="95" t="s">
        <v>23</v>
      </c>
      <c r="L10" s="96"/>
      <c r="M10" s="96"/>
      <c r="N10" s="96"/>
      <c r="O10" s="96"/>
      <c r="P10" s="125"/>
      <c r="Q10" s="83"/>
      <c r="R10" s="138"/>
    </row>
    <row r="11" spans="1:19" x14ac:dyDescent="0.3">
      <c r="A11" s="110" t="s">
        <v>3</v>
      </c>
      <c r="B11" s="222">
        <v>0.15</v>
      </c>
      <c r="C11" s="223"/>
      <c r="D11" s="222">
        <v>0.16</v>
      </c>
      <c r="E11" s="223"/>
      <c r="F11" s="20"/>
      <c r="G11" s="8">
        <f>D11/B11</f>
        <v>1.0666666666666667</v>
      </c>
      <c r="H11" s="29"/>
      <c r="I11" s="1"/>
      <c r="J11" s="12">
        <v>2150968</v>
      </c>
      <c r="K11" s="1">
        <f>Q11/J11</f>
        <v>1.094788485928196</v>
      </c>
      <c r="L11" s="28">
        <v>487272</v>
      </c>
      <c r="M11" s="28">
        <v>587076</v>
      </c>
      <c r="N11" s="28">
        <v>858277</v>
      </c>
      <c r="O11" s="28">
        <v>299641</v>
      </c>
      <c r="P11" s="126">
        <v>122589</v>
      </c>
      <c r="Q11" s="70">
        <f>L11+M11+N11+O11+P11</f>
        <v>2354855</v>
      </c>
      <c r="R11" s="138"/>
      <c r="S11" s="36"/>
    </row>
    <row r="12" spans="1:19" x14ac:dyDescent="0.3">
      <c r="A12" s="109" t="s">
        <v>31</v>
      </c>
      <c r="B12" s="222">
        <v>0.15</v>
      </c>
      <c r="C12" s="223"/>
      <c r="D12" s="222">
        <v>0.15</v>
      </c>
      <c r="E12" s="223"/>
      <c r="F12" s="20"/>
      <c r="G12" s="8">
        <f>D12/B12</f>
        <v>1</v>
      </c>
      <c r="H12" s="29"/>
      <c r="I12" s="1"/>
      <c r="J12" s="12">
        <v>1050485</v>
      </c>
      <c r="K12" s="1">
        <f>Q12/J12</f>
        <v>0.86435884377216243</v>
      </c>
      <c r="L12" s="28">
        <v>50110</v>
      </c>
      <c r="M12" s="28">
        <v>275451</v>
      </c>
      <c r="N12" s="28">
        <v>111084</v>
      </c>
      <c r="O12" s="28">
        <v>40703</v>
      </c>
      <c r="P12" s="126">
        <v>430648</v>
      </c>
      <c r="Q12" s="70">
        <f>L12+M12+N12+O12+P12</f>
        <v>907996</v>
      </c>
      <c r="R12" s="138"/>
      <c r="S12" s="36"/>
    </row>
    <row r="13" spans="1:19" ht="15" thickBot="1" x14ac:dyDescent="0.35">
      <c r="A13" s="111" t="s">
        <v>50</v>
      </c>
      <c r="B13" s="228">
        <v>0.15</v>
      </c>
      <c r="C13" s="229"/>
      <c r="D13" s="228">
        <f>SUM(D11:E12)/3</f>
        <v>0.10333333333333333</v>
      </c>
      <c r="E13" s="229"/>
      <c r="F13" s="112"/>
      <c r="G13" s="73">
        <f>D13/B13</f>
        <v>0.68888888888888888</v>
      </c>
      <c r="H13" s="75">
        <f>SUM(H11:H12)</f>
        <v>0</v>
      </c>
      <c r="I13" s="74" t="e">
        <f>Q13/$H13-100%</f>
        <v>#DIV/0!</v>
      </c>
      <c r="J13" s="103">
        <f>SUM(J11:J12)</f>
        <v>3201453</v>
      </c>
      <c r="K13" s="74">
        <f>Q13/J13</f>
        <v>1.0191781669135858</v>
      </c>
      <c r="L13" s="113">
        <f t="shared" ref="L13:Q13" si="6">SUM(L11:L12)</f>
        <v>537382</v>
      </c>
      <c r="M13" s="113">
        <f t="shared" si="6"/>
        <v>862527</v>
      </c>
      <c r="N13" s="113">
        <f t="shared" si="6"/>
        <v>969361</v>
      </c>
      <c r="O13" s="113">
        <f t="shared" si="6"/>
        <v>340344</v>
      </c>
      <c r="P13" s="113">
        <f t="shared" si="6"/>
        <v>553237</v>
      </c>
      <c r="Q13" s="114">
        <f t="shared" si="6"/>
        <v>3262851</v>
      </c>
      <c r="R13" s="138"/>
    </row>
    <row r="14" spans="1:19" ht="15.6" x14ac:dyDescent="0.3">
      <c r="A14" s="107" t="s">
        <v>60</v>
      </c>
      <c r="B14" s="230" t="s">
        <v>62</v>
      </c>
      <c r="C14" s="231"/>
      <c r="D14" s="230" t="s">
        <v>63</v>
      </c>
      <c r="E14" s="231"/>
      <c r="F14" s="94"/>
      <c r="G14" s="108" t="s">
        <v>23</v>
      </c>
      <c r="H14" s="62">
        <v>44136</v>
      </c>
      <c r="I14" s="95" t="s">
        <v>24</v>
      </c>
      <c r="J14" s="64" t="s">
        <v>27</v>
      </c>
      <c r="K14" s="95" t="s">
        <v>23</v>
      </c>
      <c r="L14" s="96"/>
      <c r="M14" s="96"/>
      <c r="N14" s="96"/>
      <c r="O14" s="96"/>
      <c r="P14" s="125"/>
      <c r="Q14" s="83"/>
      <c r="R14" s="138"/>
    </row>
    <row r="15" spans="1:19" x14ac:dyDescent="0.3">
      <c r="A15" s="109" t="s">
        <v>3</v>
      </c>
      <c r="B15" s="222">
        <v>0.02</v>
      </c>
      <c r="C15" s="223"/>
      <c r="D15" s="222"/>
      <c r="E15" s="223"/>
      <c r="F15" s="20"/>
      <c r="G15" s="14">
        <f>D15/B15</f>
        <v>0</v>
      </c>
      <c r="H15" s="29"/>
      <c r="I15" s="30"/>
      <c r="J15" s="12">
        <v>305465</v>
      </c>
      <c r="K15" s="1">
        <f>Q15/J15</f>
        <v>0.95063918943250458</v>
      </c>
      <c r="L15" s="28"/>
      <c r="M15" s="28"/>
      <c r="N15" s="28"/>
      <c r="O15" s="28"/>
      <c r="P15" s="126">
        <v>290387</v>
      </c>
      <c r="Q15" s="70">
        <f>L15+M15+N15+O15+P15</f>
        <v>290387</v>
      </c>
      <c r="R15" s="138"/>
      <c r="S15" s="36"/>
    </row>
    <row r="16" spans="1:19" x14ac:dyDescent="0.3">
      <c r="A16" s="109" t="s">
        <v>31</v>
      </c>
      <c r="B16" s="222">
        <v>0.02</v>
      </c>
      <c r="C16" s="223"/>
      <c r="D16" s="22"/>
      <c r="E16" s="23"/>
      <c r="F16" s="23"/>
      <c r="G16" s="14">
        <f>D16/B16</f>
        <v>0</v>
      </c>
      <c r="H16" s="33"/>
      <c r="I16" s="131"/>
      <c r="J16" s="120">
        <v>715963</v>
      </c>
      <c r="K16" s="132"/>
      <c r="L16" s="21">
        <v>76425</v>
      </c>
      <c r="M16" s="21">
        <v>84735</v>
      </c>
      <c r="N16" s="21">
        <v>101053</v>
      </c>
      <c r="O16" s="21">
        <v>185730</v>
      </c>
      <c r="P16" s="25">
        <v>182841</v>
      </c>
      <c r="Q16" s="70">
        <f>L16+M16+N16+O16+P16</f>
        <v>630784</v>
      </c>
      <c r="R16" s="138"/>
      <c r="S16" s="36"/>
    </row>
    <row r="17" spans="1:19" ht="15" thickBot="1" x14ac:dyDescent="0.35">
      <c r="A17" s="111" t="s">
        <v>50</v>
      </c>
      <c r="B17" s="228">
        <v>0.15</v>
      </c>
      <c r="C17" s="229"/>
      <c r="D17" s="228">
        <f>SUM(D15:E15)/3</f>
        <v>0</v>
      </c>
      <c r="E17" s="229"/>
      <c r="F17" s="112"/>
      <c r="G17" s="73">
        <f>D17/B17</f>
        <v>0</v>
      </c>
      <c r="H17" s="75">
        <v>0</v>
      </c>
      <c r="I17" s="74" t="e">
        <f>Q17/$H17-100%</f>
        <v>#DIV/0!</v>
      </c>
      <c r="J17" s="103">
        <f>SUM(J15:J16)</f>
        <v>1021428</v>
      </c>
      <c r="K17" s="74">
        <f>Q17/J17</f>
        <v>0.90184623879509862</v>
      </c>
      <c r="L17" s="113">
        <f t="shared" ref="L17:Q17" si="7">SUM(L15:L16)</f>
        <v>76425</v>
      </c>
      <c r="M17" s="113">
        <f t="shared" si="7"/>
        <v>84735</v>
      </c>
      <c r="N17" s="113">
        <f t="shared" si="7"/>
        <v>101053</v>
      </c>
      <c r="O17" s="113">
        <f t="shared" si="7"/>
        <v>185730</v>
      </c>
      <c r="P17" s="113">
        <f t="shared" si="7"/>
        <v>473228</v>
      </c>
      <c r="Q17" s="114">
        <f t="shared" si="7"/>
        <v>921171</v>
      </c>
      <c r="R17" s="138"/>
    </row>
    <row r="18" spans="1:19" ht="15.6" x14ac:dyDescent="0.3">
      <c r="A18" s="104" t="s">
        <v>42</v>
      </c>
      <c r="B18" s="58" t="s">
        <v>25</v>
      </c>
      <c r="C18" s="58" t="s">
        <v>26</v>
      </c>
      <c r="D18" s="59" t="s">
        <v>28</v>
      </c>
      <c r="E18" s="59" t="s">
        <v>29</v>
      </c>
      <c r="F18" s="60" t="s">
        <v>51</v>
      </c>
      <c r="G18" s="61" t="s">
        <v>23</v>
      </c>
      <c r="H18" s="62">
        <v>44136</v>
      </c>
      <c r="I18" s="95" t="s">
        <v>24</v>
      </c>
      <c r="J18" s="64" t="s">
        <v>27</v>
      </c>
      <c r="K18" s="86" t="s">
        <v>23</v>
      </c>
      <c r="L18" s="96"/>
      <c r="M18" s="96"/>
      <c r="N18" s="96"/>
      <c r="O18" s="96"/>
      <c r="P18" s="125"/>
      <c r="Q18" s="83"/>
      <c r="R18" s="138"/>
    </row>
    <row r="19" spans="1:19" x14ac:dyDescent="0.3">
      <c r="A19" s="105" t="s">
        <v>36</v>
      </c>
      <c r="B19" s="32">
        <v>0.45</v>
      </c>
      <c r="C19" s="32">
        <v>0.35</v>
      </c>
      <c r="D19" s="34">
        <v>0.51</v>
      </c>
      <c r="E19" s="34">
        <v>0.48</v>
      </c>
      <c r="F19" s="14">
        <f t="shared" ref="F19:F25" si="8">(D19+E19)/2</f>
        <v>0.495</v>
      </c>
      <c r="G19" s="8">
        <f>(D19+E19)/(B19+C19)</f>
        <v>1.2374999999999998</v>
      </c>
      <c r="H19" s="12">
        <v>1384526</v>
      </c>
      <c r="I19" s="1">
        <f>Q19/$H19-100%</f>
        <v>0.19953254760112848</v>
      </c>
      <c r="J19" s="12">
        <v>1711963</v>
      </c>
      <c r="K19" s="3">
        <f t="shared" ref="K19:K26" si="9">Q19/J19</f>
        <v>0.97010507820554537</v>
      </c>
      <c r="L19" s="28">
        <v>338479</v>
      </c>
      <c r="M19" s="28">
        <v>267120</v>
      </c>
      <c r="N19" s="28">
        <v>208354</v>
      </c>
      <c r="O19" s="28">
        <v>569964</v>
      </c>
      <c r="P19" s="126">
        <v>276867</v>
      </c>
      <c r="Q19" s="70">
        <f t="shared" ref="Q19:Q25" si="10">L19+M19+N19+O19+P19</f>
        <v>1660784</v>
      </c>
      <c r="R19" s="138"/>
      <c r="S19" s="36"/>
    </row>
    <row r="20" spans="1:19" x14ac:dyDescent="0.3">
      <c r="A20" s="105" t="s">
        <v>69</v>
      </c>
      <c r="B20" s="32">
        <v>0.45</v>
      </c>
      <c r="C20" s="32">
        <v>0.35</v>
      </c>
      <c r="D20" s="34">
        <v>0.33</v>
      </c>
      <c r="E20" s="34">
        <v>0.33</v>
      </c>
      <c r="F20" s="14">
        <f t="shared" si="8"/>
        <v>0.33</v>
      </c>
      <c r="G20" s="8">
        <f>(D20+E20)/(B20+C20)</f>
        <v>0.82499999999999996</v>
      </c>
      <c r="H20" s="134"/>
      <c r="I20" s="1" t="e">
        <f t="shared" ref="I20:I25" si="11">Q20/$H20-100%</f>
        <v>#DIV/0!</v>
      </c>
      <c r="J20" s="12">
        <v>1050463</v>
      </c>
      <c r="K20" s="3"/>
      <c r="L20" s="28">
        <v>0</v>
      </c>
      <c r="M20" s="28">
        <v>122297</v>
      </c>
      <c r="N20" s="28">
        <v>169776</v>
      </c>
      <c r="O20" s="28">
        <v>275994</v>
      </c>
      <c r="P20" s="126">
        <v>28717</v>
      </c>
      <c r="Q20" s="70">
        <f t="shared" si="10"/>
        <v>596784</v>
      </c>
      <c r="R20" s="138"/>
      <c r="S20" s="36"/>
    </row>
    <row r="21" spans="1:19" x14ac:dyDescent="0.3">
      <c r="A21" s="106" t="s">
        <v>7</v>
      </c>
      <c r="B21" s="32">
        <v>0.45</v>
      </c>
      <c r="C21" s="32">
        <v>0.35</v>
      </c>
      <c r="D21" s="35">
        <v>0.08</v>
      </c>
      <c r="E21" s="35">
        <v>0.04</v>
      </c>
      <c r="F21" s="14">
        <f t="shared" si="8"/>
        <v>0.06</v>
      </c>
      <c r="G21" s="8">
        <f t="shared" ref="G21:G29" si="12">(D21+E21)/(B21+C21)</f>
        <v>0.15</v>
      </c>
      <c r="H21" s="133">
        <v>1512856</v>
      </c>
      <c r="I21" s="1">
        <f t="shared" si="11"/>
        <v>-0.62336336042557916</v>
      </c>
      <c r="J21" s="12">
        <v>805485</v>
      </c>
      <c r="K21" s="3">
        <f t="shared" si="9"/>
        <v>0.70739616504342107</v>
      </c>
      <c r="L21" s="28"/>
      <c r="M21" s="11"/>
      <c r="N21" s="11"/>
      <c r="O21" s="11"/>
      <c r="P21" s="18">
        <v>569797</v>
      </c>
      <c r="Q21" s="70">
        <f t="shared" si="10"/>
        <v>569797</v>
      </c>
      <c r="R21" s="138"/>
      <c r="S21" s="36"/>
    </row>
    <row r="22" spans="1:19" x14ac:dyDescent="0.3">
      <c r="A22" s="105" t="s">
        <v>18</v>
      </c>
      <c r="B22" s="32">
        <v>0.45</v>
      </c>
      <c r="C22" s="32">
        <v>0.35</v>
      </c>
      <c r="D22" s="35">
        <v>0.57999999999999996</v>
      </c>
      <c r="E22" s="35">
        <v>0.41</v>
      </c>
      <c r="F22" s="14">
        <f t="shared" si="8"/>
        <v>0.495</v>
      </c>
      <c r="G22" s="8">
        <f t="shared" si="12"/>
        <v>1.2374999999999998</v>
      </c>
      <c r="H22" s="133">
        <v>1793526</v>
      </c>
      <c r="I22" s="1">
        <f t="shared" si="11"/>
        <v>0.49701816421953171</v>
      </c>
      <c r="J22" s="12">
        <v>2050486</v>
      </c>
      <c r="K22" s="3">
        <f t="shared" si="9"/>
        <v>1.309416889459377</v>
      </c>
      <c r="L22" s="28">
        <v>499819</v>
      </c>
      <c r="M22" s="11">
        <v>497087</v>
      </c>
      <c r="N22" s="11">
        <v>498988</v>
      </c>
      <c r="O22" s="11">
        <v>914489</v>
      </c>
      <c r="P22" s="18">
        <v>274558</v>
      </c>
      <c r="Q22" s="70">
        <f t="shared" si="10"/>
        <v>2684941</v>
      </c>
      <c r="R22" s="138"/>
      <c r="S22" s="36"/>
    </row>
    <row r="23" spans="1:19" x14ac:dyDescent="0.3">
      <c r="A23" s="105" t="s">
        <v>8</v>
      </c>
      <c r="B23" s="32">
        <v>0.45</v>
      </c>
      <c r="C23" s="32">
        <v>0.35</v>
      </c>
      <c r="D23" s="35">
        <v>0.44</v>
      </c>
      <c r="E23" s="35">
        <v>0.27</v>
      </c>
      <c r="F23" s="14">
        <f t="shared" si="8"/>
        <v>0.35499999999999998</v>
      </c>
      <c r="G23" s="8">
        <f>(D23+E23)/(B23+C23)</f>
        <v>0.88749999999999996</v>
      </c>
      <c r="H23" s="133">
        <v>1811623</v>
      </c>
      <c r="I23" s="1">
        <f t="shared" si="11"/>
        <v>0.63158615230652293</v>
      </c>
      <c r="J23" s="12">
        <v>3150489</v>
      </c>
      <c r="K23" s="3">
        <f t="shared" si="9"/>
        <v>0.93820959222520695</v>
      </c>
      <c r="L23" s="28">
        <v>689924</v>
      </c>
      <c r="M23" s="11">
        <v>457990</v>
      </c>
      <c r="N23" s="11">
        <v>417088</v>
      </c>
      <c r="O23" s="11">
        <v>911399</v>
      </c>
      <c r="P23" s="18">
        <v>479418</v>
      </c>
      <c r="Q23" s="70">
        <f t="shared" si="10"/>
        <v>2955819</v>
      </c>
      <c r="R23" s="138"/>
      <c r="S23" s="36"/>
    </row>
    <row r="24" spans="1:19" x14ac:dyDescent="0.3">
      <c r="A24" s="105" t="s">
        <v>17</v>
      </c>
      <c r="B24" s="32">
        <v>0.45</v>
      </c>
      <c r="C24" s="32">
        <v>0.35</v>
      </c>
      <c r="D24" s="35">
        <v>0.47</v>
      </c>
      <c r="E24" s="35">
        <v>0.23</v>
      </c>
      <c r="F24" s="14">
        <f t="shared" si="8"/>
        <v>0.35</v>
      </c>
      <c r="G24" s="8">
        <f t="shared" si="12"/>
        <v>0.87499999999999989</v>
      </c>
      <c r="H24" s="133">
        <v>1987456</v>
      </c>
      <c r="I24" s="1">
        <f t="shared" si="11"/>
        <v>-0.14772754717588721</v>
      </c>
      <c r="J24" s="12">
        <v>2596145</v>
      </c>
      <c r="K24" s="3">
        <f t="shared" si="9"/>
        <v>0.65244968982857277</v>
      </c>
      <c r="L24" s="28">
        <v>68910</v>
      </c>
      <c r="M24" s="11">
        <v>214415</v>
      </c>
      <c r="N24" s="11">
        <v>328010</v>
      </c>
      <c r="O24" s="11">
        <v>449900</v>
      </c>
      <c r="P24" s="18">
        <v>632619</v>
      </c>
      <c r="Q24" s="70">
        <f t="shared" si="10"/>
        <v>1693854</v>
      </c>
      <c r="R24" s="138"/>
      <c r="S24" s="36"/>
    </row>
    <row r="25" spans="1:19" x14ac:dyDescent="0.3">
      <c r="A25" s="105" t="s">
        <v>34</v>
      </c>
      <c r="B25" s="32">
        <v>0.45</v>
      </c>
      <c r="C25" s="32">
        <v>0.35</v>
      </c>
      <c r="D25" s="35">
        <v>0.75</v>
      </c>
      <c r="E25" s="35">
        <v>0.51</v>
      </c>
      <c r="F25" s="14">
        <f t="shared" si="8"/>
        <v>0.63</v>
      </c>
      <c r="G25" s="8">
        <f t="shared" si="12"/>
        <v>1.575</v>
      </c>
      <c r="H25" s="133">
        <v>3158564</v>
      </c>
      <c r="I25" s="136">
        <f t="shared" si="11"/>
        <v>0.18024678303178288</v>
      </c>
      <c r="J25" s="12">
        <v>3501445</v>
      </c>
      <c r="K25" s="3">
        <f t="shared" si="9"/>
        <v>1.064670443202735</v>
      </c>
      <c r="L25" s="28">
        <v>441989</v>
      </c>
      <c r="M25" s="11">
        <v>801121</v>
      </c>
      <c r="N25" s="11">
        <v>1198243</v>
      </c>
      <c r="O25" s="11">
        <v>732748</v>
      </c>
      <c r="P25" s="18">
        <v>553784</v>
      </c>
      <c r="Q25" s="70">
        <f t="shared" si="10"/>
        <v>3727885</v>
      </c>
      <c r="R25" s="138"/>
      <c r="S25" s="36"/>
    </row>
    <row r="26" spans="1:19" ht="15" thickBot="1" x14ac:dyDescent="0.35">
      <c r="A26" s="98" t="s">
        <v>9</v>
      </c>
      <c r="B26" s="90">
        <v>0.45</v>
      </c>
      <c r="C26" s="90">
        <v>0.35</v>
      </c>
      <c r="D26" s="90">
        <f>SUM(D19:D25)/7</f>
        <v>0.45142857142857146</v>
      </c>
      <c r="E26" s="90">
        <f>SUM(E19:E25)/7</f>
        <v>0.32428571428571429</v>
      </c>
      <c r="F26" s="90">
        <f>(D26+E26)/2</f>
        <v>0.3878571428571429</v>
      </c>
      <c r="G26" s="101">
        <f t="shared" si="12"/>
        <v>0.96964285714285725</v>
      </c>
      <c r="H26" s="85">
        <f>SUM(H19:H25)</f>
        <v>11648551</v>
      </c>
      <c r="I26" s="74">
        <f>Q26/$H26-100%</f>
        <v>0.19241131364750852</v>
      </c>
      <c r="J26" s="103">
        <f>SUM(J19:J25)</f>
        <v>14866476</v>
      </c>
      <c r="K26" s="74">
        <f t="shared" si="9"/>
        <v>0.93430776735522258</v>
      </c>
      <c r="L26" s="77">
        <f t="shared" ref="L26:Q26" si="13">SUM(L19:L25)</f>
        <v>2039121</v>
      </c>
      <c r="M26" s="77">
        <f t="shared" si="13"/>
        <v>2360030</v>
      </c>
      <c r="N26" s="77">
        <f t="shared" si="13"/>
        <v>2820459</v>
      </c>
      <c r="O26" s="77">
        <f t="shared" si="13"/>
        <v>3854494</v>
      </c>
      <c r="P26" s="77">
        <f t="shared" si="13"/>
        <v>2815760</v>
      </c>
      <c r="Q26" s="78">
        <f t="shared" si="13"/>
        <v>13889864</v>
      </c>
      <c r="R26" s="138"/>
    </row>
    <row r="27" spans="1:19" ht="15.6" x14ac:dyDescent="0.3">
      <c r="A27" s="93" t="s">
        <v>39</v>
      </c>
      <c r="B27" s="230" t="s">
        <v>40</v>
      </c>
      <c r="C27" s="231"/>
      <c r="D27" s="230" t="s">
        <v>41</v>
      </c>
      <c r="E27" s="231"/>
      <c r="F27" s="94"/>
      <c r="G27" s="61" t="s">
        <v>23</v>
      </c>
      <c r="H27" s="62">
        <v>44136</v>
      </c>
      <c r="I27" s="95" t="s">
        <v>24</v>
      </c>
      <c r="J27" s="64" t="s">
        <v>27</v>
      </c>
      <c r="K27" s="86" t="s">
        <v>23</v>
      </c>
      <c r="L27" s="96"/>
      <c r="M27" s="96"/>
      <c r="N27" s="96"/>
      <c r="O27" s="96"/>
      <c r="P27" s="125"/>
      <c r="Q27" s="83"/>
      <c r="R27" s="138"/>
    </row>
    <row r="28" spans="1:19" x14ac:dyDescent="0.3">
      <c r="A28" s="97" t="s">
        <v>7</v>
      </c>
      <c r="B28" s="222">
        <v>0.3</v>
      </c>
      <c r="C28" s="223"/>
      <c r="D28" s="222">
        <v>0.39</v>
      </c>
      <c r="E28" s="223"/>
      <c r="F28" s="14"/>
      <c r="G28" s="8">
        <f t="shared" si="12"/>
        <v>1.3</v>
      </c>
      <c r="H28" s="11">
        <v>843561</v>
      </c>
      <c r="I28" s="24">
        <f>Q28/$H28-100%</f>
        <v>1.3309636173317636</v>
      </c>
      <c r="J28" s="50">
        <v>1200452</v>
      </c>
      <c r="K28" s="3">
        <f>Q28/J28</f>
        <v>1.6379746961977655</v>
      </c>
      <c r="L28" s="11">
        <v>247810</v>
      </c>
      <c r="M28" s="11">
        <v>459960</v>
      </c>
      <c r="N28" s="11">
        <v>342060</v>
      </c>
      <c r="O28" s="11">
        <v>423866</v>
      </c>
      <c r="P28" s="18">
        <v>492614</v>
      </c>
      <c r="Q28" s="70">
        <f>L28+M28+N28+O28+P28</f>
        <v>1966310</v>
      </c>
      <c r="R28" s="138"/>
      <c r="S28" s="36"/>
    </row>
    <row r="29" spans="1:19" x14ac:dyDescent="0.3">
      <c r="A29" s="97" t="s">
        <v>32</v>
      </c>
      <c r="B29" s="222">
        <v>0.3</v>
      </c>
      <c r="C29" s="223"/>
      <c r="D29" s="222">
        <v>0.3</v>
      </c>
      <c r="E29" s="223"/>
      <c r="F29" s="14"/>
      <c r="G29" s="8">
        <f t="shared" si="12"/>
        <v>1</v>
      </c>
      <c r="H29" s="11">
        <v>581941</v>
      </c>
      <c r="I29" s="24">
        <f>Q29/$H29-100%</f>
        <v>1.1479978210849553</v>
      </c>
      <c r="J29" s="29">
        <v>1050485</v>
      </c>
      <c r="K29" s="3">
        <f>Q29/J29</f>
        <v>1.1899341732628261</v>
      </c>
      <c r="L29" s="11">
        <v>202193</v>
      </c>
      <c r="M29" s="11">
        <v>245707</v>
      </c>
      <c r="N29" s="11">
        <v>345084</v>
      </c>
      <c r="O29" s="11">
        <v>314937</v>
      </c>
      <c r="P29" s="18">
        <v>142087</v>
      </c>
      <c r="Q29" s="70">
        <f>L29+M29+N29+O29+P29</f>
        <v>1250008</v>
      </c>
      <c r="R29" s="138"/>
      <c r="S29" s="36"/>
    </row>
    <row r="30" spans="1:19" ht="15" thickBot="1" x14ac:dyDescent="0.35">
      <c r="A30" s="98" t="s">
        <v>43</v>
      </c>
      <c r="B30" s="99"/>
      <c r="C30" s="100"/>
      <c r="D30" s="99"/>
      <c r="E30" s="100"/>
      <c r="F30" s="100"/>
      <c r="G30" s="101"/>
      <c r="H30" s="102"/>
      <c r="I30" s="74"/>
      <c r="J30" s="103">
        <f>SUM(J28:J29)</f>
        <v>2250937</v>
      </c>
      <c r="K30" s="74">
        <f>Q30/J30</f>
        <v>1.4288796176881005</v>
      </c>
      <c r="L30" s="77">
        <f t="shared" ref="L30:Q30" si="14">SUM(L28:L29)</f>
        <v>450003</v>
      </c>
      <c r="M30" s="77">
        <f t="shared" si="14"/>
        <v>705667</v>
      </c>
      <c r="N30" s="77">
        <f t="shared" si="14"/>
        <v>687144</v>
      </c>
      <c r="O30" s="77">
        <f t="shared" si="14"/>
        <v>738803</v>
      </c>
      <c r="P30" s="77">
        <f t="shared" si="14"/>
        <v>634701</v>
      </c>
      <c r="Q30" s="78">
        <f t="shared" si="14"/>
        <v>3216318</v>
      </c>
      <c r="R30" s="138"/>
      <c r="S30" s="36"/>
    </row>
    <row r="31" spans="1:19" ht="31.2" x14ac:dyDescent="0.3">
      <c r="A31" s="121" t="s">
        <v>61</v>
      </c>
      <c r="B31" s="58" t="s">
        <v>25</v>
      </c>
      <c r="C31" s="58" t="s">
        <v>26</v>
      </c>
      <c r="D31" s="59" t="s">
        <v>28</v>
      </c>
      <c r="E31" s="59" t="s">
        <v>29</v>
      </c>
      <c r="F31" s="60" t="s">
        <v>51</v>
      </c>
      <c r="G31" s="61" t="s">
        <v>23</v>
      </c>
      <c r="H31" s="62">
        <v>44136</v>
      </c>
      <c r="I31" s="63" t="s">
        <v>21</v>
      </c>
      <c r="J31" s="64" t="s">
        <v>27</v>
      </c>
      <c r="K31" s="86" t="s">
        <v>23</v>
      </c>
      <c r="L31" s="82"/>
      <c r="M31" s="82"/>
      <c r="N31" s="82"/>
      <c r="O31" s="82"/>
      <c r="P31" s="127"/>
      <c r="Q31" s="83"/>
      <c r="R31" s="138"/>
    </row>
    <row r="32" spans="1:19" x14ac:dyDescent="0.3">
      <c r="A32" s="87" t="s">
        <v>10</v>
      </c>
      <c r="B32" s="14">
        <v>0.4</v>
      </c>
      <c r="C32" s="14">
        <v>0.25</v>
      </c>
      <c r="D32" s="27"/>
      <c r="E32" s="27"/>
      <c r="F32" s="14">
        <f>(D32+E32)/2</f>
        <v>0</v>
      </c>
      <c r="G32" s="8">
        <f>(D32+E32)/(B32+C32)</f>
        <v>0</v>
      </c>
      <c r="H32" s="12"/>
      <c r="I32" s="1">
        <f>Q32/$H33-100%</f>
        <v>-1</v>
      </c>
      <c r="J32" s="29"/>
      <c r="K32" s="3" t="e">
        <f>Q32/J32</f>
        <v>#DIV/0!</v>
      </c>
      <c r="L32" s="11"/>
      <c r="M32" s="11"/>
      <c r="N32" s="11"/>
      <c r="O32" s="11"/>
      <c r="P32" s="18"/>
      <c r="Q32" s="70">
        <f>L32+M32+N32+O32+P32</f>
        <v>0</v>
      </c>
      <c r="R32" s="138"/>
    </row>
    <row r="33" spans="1:19" x14ac:dyDescent="0.3">
      <c r="A33" s="88" t="s">
        <v>11</v>
      </c>
      <c r="B33" s="14">
        <v>0.45</v>
      </c>
      <c r="C33" s="14">
        <v>0.3</v>
      </c>
      <c r="D33" s="27"/>
      <c r="E33" s="27"/>
      <c r="F33" s="14">
        <f>(D33+E33)/2</f>
        <v>0</v>
      </c>
      <c r="G33" s="8">
        <f>(D33+E33)/(B33+C33)</f>
        <v>0</v>
      </c>
      <c r="H33" s="12">
        <v>1843962</v>
      </c>
      <c r="I33" s="1">
        <f>Q33/$H33-100%</f>
        <v>0.24863748819118836</v>
      </c>
      <c r="J33" s="29">
        <v>2050486</v>
      </c>
      <c r="K33" s="3">
        <f>Q33/J33</f>
        <v>1.1228752988315942</v>
      </c>
      <c r="L33" s="11">
        <v>213527</v>
      </c>
      <c r="M33" s="11">
        <v>347580</v>
      </c>
      <c r="N33" s="11">
        <v>545260</v>
      </c>
      <c r="O33" s="11">
        <v>611850</v>
      </c>
      <c r="P33" s="18">
        <v>584223.08000000007</v>
      </c>
      <c r="Q33" s="70">
        <f>L33+M33+N33+O33+P33</f>
        <v>2302440.08</v>
      </c>
      <c r="R33" s="138"/>
      <c r="S33" s="36"/>
    </row>
    <row r="34" spans="1:19" x14ac:dyDescent="0.3">
      <c r="A34" s="88" t="s">
        <v>12</v>
      </c>
      <c r="B34" s="14">
        <v>0.45</v>
      </c>
      <c r="C34" s="14">
        <v>0.3</v>
      </c>
      <c r="D34" s="27"/>
      <c r="E34" s="27"/>
      <c r="F34" s="14">
        <f>(D34+E34)/2</f>
        <v>0</v>
      </c>
      <c r="G34" s="8">
        <f>(D34+E34)/(B34+C34)</f>
        <v>0</v>
      </c>
      <c r="H34" s="12">
        <v>1895862</v>
      </c>
      <c r="I34" s="1">
        <f>Q34/$H34-100%</f>
        <v>-0.11809074183669499</v>
      </c>
      <c r="J34" s="29">
        <v>2150486</v>
      </c>
      <c r="K34" s="3">
        <f>Q34/J34</f>
        <v>0.77748855375017545</v>
      </c>
      <c r="L34" s="11">
        <v>95924</v>
      </c>
      <c r="M34" s="11">
        <v>191226</v>
      </c>
      <c r="N34" s="11">
        <v>470438</v>
      </c>
      <c r="O34" s="11">
        <v>437830</v>
      </c>
      <c r="P34" s="18">
        <v>476560.24999999977</v>
      </c>
      <c r="Q34" s="70">
        <f>L34+M34+N34+O34+P34</f>
        <v>1671978.2499999998</v>
      </c>
      <c r="R34" s="138"/>
      <c r="S34" s="36"/>
    </row>
    <row r="35" spans="1:19" ht="15" thickBot="1" x14ac:dyDescent="0.35">
      <c r="A35" s="89" t="s">
        <v>13</v>
      </c>
      <c r="B35" s="90">
        <v>0.4</v>
      </c>
      <c r="C35" s="90">
        <v>0.25</v>
      </c>
      <c r="D35" s="90">
        <f>SUM(D27:D34)/2</f>
        <v>0.34499999999999997</v>
      </c>
      <c r="E35" s="90">
        <f>SUM(E27:E34)/2</f>
        <v>0</v>
      </c>
      <c r="F35" s="90">
        <f>(D35+E35)/2</f>
        <v>0.17249999999999999</v>
      </c>
      <c r="G35" s="91"/>
      <c r="H35" s="92">
        <f>SUM(H32:H34)</f>
        <v>3739824</v>
      </c>
      <c r="I35" s="74">
        <f>Q35/$H35-100%</f>
        <v>6.2728708623721374E-2</v>
      </c>
      <c r="J35" s="75">
        <f>SUM(J32:J34)</f>
        <v>4200972</v>
      </c>
      <c r="K35" s="76">
        <f>Q35/J35</f>
        <v>0.9460711306811852</v>
      </c>
      <c r="L35" s="77">
        <f t="shared" ref="L35:Q35" si="15">SUM(L32:L34)</f>
        <v>309451</v>
      </c>
      <c r="M35" s="77">
        <f t="shared" si="15"/>
        <v>538806</v>
      </c>
      <c r="N35" s="77">
        <f t="shared" si="15"/>
        <v>1015698</v>
      </c>
      <c r="O35" s="77">
        <f t="shared" si="15"/>
        <v>1049680</v>
      </c>
      <c r="P35" s="77">
        <f t="shared" si="15"/>
        <v>1060783.3299999998</v>
      </c>
      <c r="Q35" s="78">
        <f t="shared" si="15"/>
        <v>3974418.33</v>
      </c>
      <c r="R35" s="138"/>
    </row>
    <row r="36" spans="1:19" ht="15.6" x14ac:dyDescent="0.3">
      <c r="A36" s="81" t="s">
        <v>15</v>
      </c>
      <c r="B36" s="58" t="s">
        <v>25</v>
      </c>
      <c r="C36" s="58" t="s">
        <v>26</v>
      </c>
      <c r="D36" s="59" t="s">
        <v>28</v>
      </c>
      <c r="E36" s="59" t="s">
        <v>29</v>
      </c>
      <c r="F36" s="60" t="s">
        <v>51</v>
      </c>
      <c r="G36" s="61" t="s">
        <v>23</v>
      </c>
      <c r="H36" s="62">
        <v>44136</v>
      </c>
      <c r="I36" s="63" t="s">
        <v>21</v>
      </c>
      <c r="J36" s="64" t="s">
        <v>27</v>
      </c>
      <c r="K36" s="65"/>
      <c r="L36" s="82"/>
      <c r="M36" s="82"/>
      <c r="N36" s="82"/>
      <c r="O36" s="82"/>
      <c r="P36" s="127"/>
      <c r="Q36" s="83"/>
      <c r="R36" s="138"/>
    </row>
    <row r="37" spans="1:19" x14ac:dyDescent="0.3">
      <c r="A37" s="84" t="s">
        <v>20</v>
      </c>
      <c r="B37" s="14">
        <v>0.4</v>
      </c>
      <c r="C37" s="14">
        <v>0.3</v>
      </c>
      <c r="D37" s="55">
        <v>0.54820000000000002</v>
      </c>
      <c r="E37" s="56">
        <v>0.3624</v>
      </c>
      <c r="F37" s="14">
        <f t="shared" ref="F37:F48" si="16">(D37+E37)/2</f>
        <v>0.45530000000000004</v>
      </c>
      <c r="G37" s="8">
        <f>(D37+E37)/(B37+C37)</f>
        <v>1.3008571428571432</v>
      </c>
      <c r="H37" s="12">
        <v>2353634</v>
      </c>
      <c r="I37" s="1">
        <f>Q37/$H37-100%</f>
        <v>0.87590423999653311</v>
      </c>
      <c r="J37" s="29">
        <v>3415632</v>
      </c>
      <c r="K37" s="3">
        <f>Q37/J37</f>
        <v>1.2926427671365066</v>
      </c>
      <c r="L37" s="11">
        <v>886510</v>
      </c>
      <c r="M37" s="11">
        <v>1033030</v>
      </c>
      <c r="N37" s="11">
        <v>702486</v>
      </c>
      <c r="O37" s="11">
        <v>762535</v>
      </c>
      <c r="P37" s="18">
        <v>1030631</v>
      </c>
      <c r="Q37" s="70">
        <f>L37+M37+N37+O37+P37</f>
        <v>4415192</v>
      </c>
      <c r="R37" s="138"/>
      <c r="S37" s="36"/>
    </row>
    <row r="38" spans="1:19" x14ac:dyDescent="0.3">
      <c r="A38" s="84" t="s">
        <v>37</v>
      </c>
      <c r="B38" s="14">
        <v>0.4</v>
      </c>
      <c r="C38" s="14">
        <v>0.3</v>
      </c>
      <c r="D38" s="124">
        <v>0.71179999999999999</v>
      </c>
      <c r="E38" s="56">
        <v>0.30049999999999999</v>
      </c>
      <c r="F38" s="14">
        <f t="shared" si="16"/>
        <v>0.50614999999999999</v>
      </c>
      <c r="G38" s="8">
        <f>(D38+E38)/(B38+C38)</f>
        <v>1.4461428571428572</v>
      </c>
      <c r="H38" s="12">
        <v>466963</v>
      </c>
      <c r="I38" s="1">
        <f>Q38/$H38-100%</f>
        <v>7.7948188614515495</v>
      </c>
      <c r="J38" s="29">
        <v>2704963</v>
      </c>
      <c r="K38" s="3">
        <f>Q38/J38</f>
        <v>1.518266608452685</v>
      </c>
      <c r="L38" s="11">
        <v>164485</v>
      </c>
      <c r="M38" s="11">
        <v>850150</v>
      </c>
      <c r="N38" s="11">
        <v>741933</v>
      </c>
      <c r="O38" s="11">
        <v>1429700</v>
      </c>
      <c r="P38" s="18">
        <v>920587</v>
      </c>
      <c r="Q38" s="70">
        <f>L38+M38+N38+O38+P38</f>
        <v>4106855</v>
      </c>
      <c r="R38" s="138"/>
      <c r="S38" s="36"/>
    </row>
    <row r="39" spans="1:19" ht="20.399999999999999" x14ac:dyDescent="0.3">
      <c r="A39" s="84" t="s">
        <v>33</v>
      </c>
      <c r="B39" s="14">
        <v>0.4</v>
      </c>
      <c r="C39" s="14">
        <v>0.3</v>
      </c>
      <c r="D39" s="56">
        <v>0.48130000000000001</v>
      </c>
      <c r="E39" s="56">
        <v>0.3674</v>
      </c>
      <c r="F39" s="14">
        <f t="shared" si="16"/>
        <v>0.42435</v>
      </c>
      <c r="G39" s="8">
        <f>(D39+E39)/(B39+C39)</f>
        <v>1.2124285714285714</v>
      </c>
      <c r="H39" s="12">
        <v>1064963</v>
      </c>
      <c r="I39" s="1">
        <f>Q39/$H39-100%</f>
        <v>2.8858082393472824</v>
      </c>
      <c r="J39" s="29">
        <v>2954789</v>
      </c>
      <c r="K39" s="3">
        <f>Q39/J39</f>
        <v>1.400520307879852</v>
      </c>
      <c r="L39" s="15">
        <v>822259</v>
      </c>
      <c r="M39" s="11">
        <v>594464</v>
      </c>
      <c r="N39" s="11">
        <v>1038537</v>
      </c>
      <c r="O39" s="11">
        <v>785784</v>
      </c>
      <c r="P39" s="18">
        <v>897198</v>
      </c>
      <c r="Q39" s="70">
        <f>L39+M39+N39+O39+P39</f>
        <v>4138242</v>
      </c>
      <c r="R39" s="138"/>
      <c r="S39" s="36"/>
    </row>
    <row r="40" spans="1:19" ht="15" thickBot="1" x14ac:dyDescent="0.35">
      <c r="A40" s="72" t="s">
        <v>14</v>
      </c>
      <c r="B40" s="73">
        <v>0.4</v>
      </c>
      <c r="C40" s="73">
        <v>0.25</v>
      </c>
      <c r="D40" s="73">
        <f>SUM(D37:D39)/3</f>
        <v>0.58043333333333336</v>
      </c>
      <c r="E40" s="73">
        <f>SUM(E37:E39)/3</f>
        <v>0.34343333333333331</v>
      </c>
      <c r="F40" s="90">
        <f t="shared" si="16"/>
        <v>0.46193333333333331</v>
      </c>
      <c r="G40" s="73"/>
      <c r="H40" s="85">
        <f>SUM(H37:H39)</f>
        <v>3885560</v>
      </c>
      <c r="I40" s="74">
        <f>Q40/$H40-100%</f>
        <v>2.2582919836522919</v>
      </c>
      <c r="J40" s="75">
        <f>SUM(J37:J39)</f>
        <v>9075384</v>
      </c>
      <c r="K40" s="76">
        <f>Q40/J40</f>
        <v>1.3950141393466107</v>
      </c>
      <c r="L40" s="77">
        <f t="shared" ref="L40:Q40" si="17">SUM(L37:L39)</f>
        <v>1873254</v>
      </c>
      <c r="M40" s="77">
        <f t="shared" si="17"/>
        <v>2477644</v>
      </c>
      <c r="N40" s="77">
        <f t="shared" si="17"/>
        <v>2482956</v>
      </c>
      <c r="O40" s="77">
        <f t="shared" si="17"/>
        <v>2978019</v>
      </c>
      <c r="P40" s="77">
        <f t="shared" si="17"/>
        <v>2848416</v>
      </c>
      <c r="Q40" s="78">
        <f t="shared" si="17"/>
        <v>12660289</v>
      </c>
      <c r="R40" s="138"/>
    </row>
    <row r="41" spans="1:19" ht="18" x14ac:dyDescent="0.3">
      <c r="A41" s="57" t="s">
        <v>47</v>
      </c>
      <c r="B41" s="58" t="s">
        <v>25</v>
      </c>
      <c r="C41" s="58" t="s">
        <v>26</v>
      </c>
      <c r="D41" s="59" t="s">
        <v>28</v>
      </c>
      <c r="E41" s="59" t="s">
        <v>29</v>
      </c>
      <c r="F41" s="60" t="s">
        <v>51</v>
      </c>
      <c r="G41" s="61" t="s">
        <v>23</v>
      </c>
      <c r="H41" s="62">
        <v>44136</v>
      </c>
      <c r="I41" s="63" t="s">
        <v>21</v>
      </c>
      <c r="J41" s="64" t="s">
        <v>27</v>
      </c>
      <c r="K41" s="65"/>
      <c r="L41" s="66"/>
      <c r="M41" s="66"/>
      <c r="N41" s="66"/>
      <c r="O41" s="66"/>
      <c r="P41" s="67"/>
      <c r="Q41" s="68"/>
      <c r="R41" s="138"/>
    </row>
    <row r="42" spans="1:19" x14ac:dyDescent="0.3">
      <c r="A42" s="69" t="s">
        <v>64</v>
      </c>
      <c r="B42" s="14">
        <v>0.35</v>
      </c>
      <c r="C42" s="14">
        <v>0.2</v>
      </c>
      <c r="D42" s="14">
        <v>0.68</v>
      </c>
      <c r="E42" s="14">
        <v>0.5</v>
      </c>
      <c r="F42" s="14">
        <f t="shared" si="16"/>
        <v>0.59000000000000008</v>
      </c>
      <c r="G42" s="8">
        <f t="shared" ref="G42:G47" si="18">(D42+E42)/(B42+C42)</f>
        <v>2.1454545454545455</v>
      </c>
      <c r="H42" s="12">
        <v>1765852</v>
      </c>
      <c r="I42" s="1">
        <f t="shared" ref="I42:I49" si="19">Q42/$H42-100%</f>
        <v>0.50353597017190577</v>
      </c>
      <c r="J42" s="29">
        <v>2745935</v>
      </c>
      <c r="K42" s="3">
        <f t="shared" ref="K42:K49" si="20">Q42/J42</f>
        <v>0.96689178731470338</v>
      </c>
      <c r="L42" s="11">
        <v>247581</v>
      </c>
      <c r="M42" s="11">
        <v>310066</v>
      </c>
      <c r="N42" s="11">
        <v>705281</v>
      </c>
      <c r="O42" s="11">
        <v>695285</v>
      </c>
      <c r="P42" s="18">
        <v>696809</v>
      </c>
      <c r="Q42" s="70">
        <f t="shared" ref="Q42:Q47" si="21">L42+M42+N42+O42+P42</f>
        <v>2655022</v>
      </c>
      <c r="R42" s="138"/>
      <c r="S42" s="36"/>
    </row>
    <row r="43" spans="1:19" x14ac:dyDescent="0.3">
      <c r="A43" s="71" t="s">
        <v>49</v>
      </c>
      <c r="B43" s="14">
        <v>0.35</v>
      </c>
      <c r="C43" s="14">
        <v>0.2</v>
      </c>
      <c r="D43" s="14"/>
      <c r="E43" s="14"/>
      <c r="F43" s="14">
        <f t="shared" si="16"/>
        <v>0</v>
      </c>
      <c r="G43" s="8">
        <f t="shared" si="18"/>
        <v>0</v>
      </c>
      <c r="H43" s="12"/>
      <c r="I43" s="1" t="e">
        <f t="shared" si="19"/>
        <v>#DIV/0!</v>
      </c>
      <c r="J43" s="29"/>
      <c r="K43" s="3" t="e">
        <f t="shared" si="20"/>
        <v>#DIV/0!</v>
      </c>
      <c r="L43" s="10"/>
      <c r="M43" s="10"/>
      <c r="N43" s="10"/>
      <c r="O43" s="10"/>
      <c r="P43" s="26"/>
      <c r="Q43" s="70">
        <f t="shared" si="21"/>
        <v>0</v>
      </c>
      <c r="R43" s="138"/>
      <c r="S43" s="36"/>
    </row>
    <row r="44" spans="1:19" x14ac:dyDescent="0.3">
      <c r="A44" s="123" t="s">
        <v>65</v>
      </c>
      <c r="B44" s="14">
        <v>0.35</v>
      </c>
      <c r="C44" s="14">
        <v>0.2</v>
      </c>
      <c r="D44" s="14">
        <v>0.41</v>
      </c>
      <c r="E44" s="14">
        <v>0.17</v>
      </c>
      <c r="F44" s="14">
        <f t="shared" si="16"/>
        <v>0.28999999999999998</v>
      </c>
      <c r="G44" s="8">
        <f t="shared" si="18"/>
        <v>1.0545454545454545</v>
      </c>
      <c r="H44" s="12"/>
      <c r="I44" s="1" t="e">
        <f t="shared" si="19"/>
        <v>#DIV/0!</v>
      </c>
      <c r="J44" s="29">
        <v>1586852</v>
      </c>
      <c r="K44" s="3">
        <f t="shared" si="20"/>
        <v>0.72197596247161044</v>
      </c>
      <c r="L44" s="11">
        <v>228178</v>
      </c>
      <c r="M44" s="11">
        <v>151991</v>
      </c>
      <c r="N44" s="11">
        <v>139528</v>
      </c>
      <c r="O44" s="11">
        <v>267101</v>
      </c>
      <c r="P44" s="18">
        <v>358871</v>
      </c>
      <c r="Q44" s="70">
        <f t="shared" si="21"/>
        <v>1145669</v>
      </c>
      <c r="R44" s="138"/>
      <c r="S44" s="36"/>
    </row>
    <row r="45" spans="1:19" x14ac:dyDescent="0.3">
      <c r="A45" s="123" t="s">
        <v>66</v>
      </c>
      <c r="B45" s="14">
        <v>0.35</v>
      </c>
      <c r="C45" s="14">
        <v>0.2</v>
      </c>
      <c r="D45" s="14">
        <v>0.2</v>
      </c>
      <c r="E45" s="14">
        <v>0.08</v>
      </c>
      <c r="F45" s="14">
        <f t="shared" si="16"/>
        <v>0.14000000000000001</v>
      </c>
      <c r="G45" s="8">
        <f t="shared" si="18"/>
        <v>0.50909090909090915</v>
      </c>
      <c r="H45" s="12"/>
      <c r="I45" s="1" t="e">
        <f t="shared" si="19"/>
        <v>#DIV/0!</v>
      </c>
      <c r="J45" s="29">
        <v>1345925</v>
      </c>
      <c r="K45" s="3">
        <f t="shared" si="20"/>
        <v>0.38670728309526903</v>
      </c>
      <c r="L45" s="11">
        <v>35990</v>
      </c>
      <c r="M45" s="11">
        <v>206151</v>
      </c>
      <c r="N45" s="11">
        <v>91980</v>
      </c>
      <c r="O45" s="11">
        <v>123888</v>
      </c>
      <c r="P45" s="18">
        <v>62470</v>
      </c>
      <c r="Q45" s="70">
        <f t="shared" si="21"/>
        <v>520479</v>
      </c>
      <c r="R45" s="138"/>
      <c r="S45" s="36"/>
    </row>
    <row r="46" spans="1:19" x14ac:dyDescent="0.3">
      <c r="A46" s="69" t="s">
        <v>67</v>
      </c>
      <c r="B46" s="14">
        <v>0.35</v>
      </c>
      <c r="C46" s="14">
        <v>0.2</v>
      </c>
      <c r="D46" s="14">
        <v>0.6</v>
      </c>
      <c r="E46" s="14">
        <v>0.25</v>
      </c>
      <c r="F46" s="14">
        <f t="shared" si="16"/>
        <v>0.42499999999999999</v>
      </c>
      <c r="G46" s="8">
        <f t="shared" si="18"/>
        <v>1.5454545454545452</v>
      </c>
      <c r="H46" s="12">
        <v>780334</v>
      </c>
      <c r="I46" s="1">
        <f t="shared" si="19"/>
        <v>1.145292913034675</v>
      </c>
      <c r="J46" s="29">
        <v>1948562</v>
      </c>
      <c r="K46" s="3">
        <f t="shared" si="20"/>
        <v>0.8591181599559059</v>
      </c>
      <c r="L46" s="11">
        <v>404465</v>
      </c>
      <c r="M46" s="11">
        <v>203924</v>
      </c>
      <c r="N46" s="11">
        <v>211220</v>
      </c>
      <c r="O46" s="11">
        <v>645825</v>
      </c>
      <c r="P46" s="18">
        <v>208611</v>
      </c>
      <c r="Q46" s="70">
        <f t="shared" si="21"/>
        <v>1674045</v>
      </c>
      <c r="R46" s="138"/>
      <c r="S46" s="36"/>
    </row>
    <row r="47" spans="1:19" ht="15" thickBot="1" x14ac:dyDescent="0.35">
      <c r="A47" s="122" t="s">
        <v>68</v>
      </c>
      <c r="B47" s="14">
        <v>0.35</v>
      </c>
      <c r="C47" s="14">
        <v>0.2</v>
      </c>
      <c r="D47" s="49">
        <v>0.1</v>
      </c>
      <c r="E47" s="49">
        <v>0.09</v>
      </c>
      <c r="F47" s="14">
        <f t="shared" si="16"/>
        <v>9.5000000000000001E-2</v>
      </c>
      <c r="G47" s="8">
        <f t="shared" si="18"/>
        <v>0.3454545454545454</v>
      </c>
      <c r="H47" s="12"/>
      <c r="I47" s="1" t="e">
        <f t="shared" si="19"/>
        <v>#DIV/0!</v>
      </c>
      <c r="J47" s="33"/>
      <c r="K47" s="3" t="e">
        <f t="shared" si="20"/>
        <v>#DIV/0!</v>
      </c>
      <c r="L47" s="19"/>
      <c r="M47" s="19"/>
      <c r="N47" s="19"/>
      <c r="O47" s="19"/>
      <c r="P47" s="135"/>
      <c r="Q47" s="70">
        <f t="shared" si="21"/>
        <v>0</v>
      </c>
      <c r="R47" s="138"/>
      <c r="S47" s="36"/>
    </row>
    <row r="48" spans="1:19" ht="15" thickBot="1" x14ac:dyDescent="0.35">
      <c r="A48" s="128" t="s">
        <v>48</v>
      </c>
      <c r="B48" s="37">
        <v>0.35</v>
      </c>
      <c r="C48" s="37">
        <v>0.2</v>
      </c>
      <c r="D48" s="37">
        <f>SUM(D42:D46)/3</f>
        <v>0.63</v>
      </c>
      <c r="E48" s="37">
        <f>SUM(E42:E46)/3</f>
        <v>0.33333333333333331</v>
      </c>
      <c r="F48" s="8">
        <f t="shared" si="16"/>
        <v>0.48166666666666669</v>
      </c>
      <c r="G48" s="37"/>
      <c r="H48" s="62">
        <v>44136</v>
      </c>
      <c r="I48" s="6">
        <f>Q48/$H48-100%</f>
        <v>134.83503262642742</v>
      </c>
      <c r="J48" s="38">
        <f>SUM(J42:J46)</f>
        <v>7627274</v>
      </c>
      <c r="K48" s="39">
        <f t="shared" si="20"/>
        <v>0.78602328957895051</v>
      </c>
      <c r="L48" s="40">
        <f>SUM(L42:L47)</f>
        <v>916214</v>
      </c>
      <c r="M48" s="40">
        <f>SUM(M42:M47)</f>
        <v>872132</v>
      </c>
      <c r="N48" s="40">
        <f>SUM(N42:N47)</f>
        <v>1148009</v>
      </c>
      <c r="O48" s="40">
        <f>SUM(O42:O47)</f>
        <v>1732099</v>
      </c>
      <c r="P48" s="40">
        <f>SUM(P42:P47)</f>
        <v>1326761</v>
      </c>
      <c r="Q48" s="129">
        <f>SUM(Q42:Q46)</f>
        <v>5995215</v>
      </c>
      <c r="R48" s="138"/>
      <c r="S48" s="36"/>
    </row>
    <row r="49" spans="1:19" ht="16.2" thickBot="1" x14ac:dyDescent="0.35">
      <c r="A49" s="51" t="s">
        <v>38</v>
      </c>
      <c r="B49" s="41"/>
      <c r="C49" s="41"/>
      <c r="D49" s="41"/>
      <c r="E49" s="41"/>
      <c r="F49" s="41"/>
      <c r="G49" s="42"/>
      <c r="H49" s="79">
        <v>3492858</v>
      </c>
      <c r="I49" s="80">
        <f t="shared" si="19"/>
        <v>0.78379338639017093</v>
      </c>
      <c r="J49" s="43">
        <v>5500000</v>
      </c>
      <c r="K49" s="44">
        <f t="shared" si="20"/>
        <v>1.132824909090909</v>
      </c>
      <c r="L49" s="45">
        <v>1754856</v>
      </c>
      <c r="M49" s="45">
        <v>1295959</v>
      </c>
      <c r="N49" s="45">
        <v>1168278</v>
      </c>
      <c r="O49" s="45">
        <v>2011444</v>
      </c>
      <c r="P49" s="52">
        <v>1377804</v>
      </c>
      <c r="Q49" s="46">
        <f>L49+M49+N49+O49</f>
        <v>6230537</v>
      </c>
      <c r="R49" s="138"/>
      <c r="S49" s="36"/>
    </row>
    <row r="50" spans="1:19" x14ac:dyDescent="0.3">
      <c r="A50" s="241" t="s">
        <v>16</v>
      </c>
      <c r="B50" s="243"/>
      <c r="C50" s="244"/>
      <c r="D50" s="244"/>
      <c r="E50" s="244"/>
      <c r="F50" s="244"/>
      <c r="G50" s="245"/>
      <c r="H50" s="47">
        <v>54630489</v>
      </c>
      <c r="I50" s="47">
        <f>L50+M50+N50+O50+P50</f>
        <v>82359375.329999998</v>
      </c>
      <c r="J50" s="48"/>
      <c r="K50" s="48"/>
      <c r="L50" s="224">
        <f>L9+L13+L26+L30+L35+L40+L48+L49+L17</f>
        <v>12906670</v>
      </c>
      <c r="M50" s="224">
        <f>M9+M13+M26+M30+M35+M40+M48+M49+M17</f>
        <v>14955464</v>
      </c>
      <c r="N50" s="224">
        <f>N9+N13+N26+N30+N35+N40+N48+N49+N17</f>
        <v>16726055</v>
      </c>
      <c r="O50" s="224">
        <f>O9+O13+O26+O30+O35+O40+O48+O49+O17</f>
        <v>20097961</v>
      </c>
      <c r="P50" s="224">
        <f>P9+P13+P26+P30+P35+P40+P48+P49+P17</f>
        <v>17673225.329999998</v>
      </c>
      <c r="Q50" s="9"/>
    </row>
    <row r="51" spans="1:19" x14ac:dyDescent="0.3">
      <c r="A51" s="242"/>
      <c r="B51" s="243"/>
      <c r="C51" s="244"/>
      <c r="D51" s="244"/>
      <c r="E51" s="244"/>
      <c r="F51" s="244"/>
      <c r="G51" s="245"/>
      <c r="H51" s="226">
        <f>I50/H50-100%</f>
        <v>0.50757162964439151</v>
      </c>
      <c r="I51" s="227"/>
      <c r="J51" s="16"/>
      <c r="K51" s="16"/>
      <c r="L51" s="225"/>
      <c r="M51" s="225"/>
      <c r="N51" s="225"/>
      <c r="O51" s="225"/>
      <c r="P51" s="225"/>
      <c r="Q51" s="9"/>
    </row>
    <row r="52" spans="1:19" x14ac:dyDescent="0.3">
      <c r="A52" s="232" t="s">
        <v>19</v>
      </c>
      <c r="B52" s="243"/>
      <c r="C52" s="244"/>
      <c r="D52" s="244"/>
      <c r="E52" s="244"/>
      <c r="F52" s="244"/>
      <c r="G52" s="245"/>
      <c r="H52" s="235">
        <f>(I50/100)*0.2+((H56+I56+H57)/100)*0.015+(((H58/100)))*0.02+((((H59/100))))*0.017+(((((H60/100)))))*0.015+((((((H61/100))))))*0.012+(((((((H62+H64)))))))/100*0+20000</f>
        <v>184718.75066000002</v>
      </c>
      <c r="I52" s="236"/>
      <c r="J52" s="17"/>
      <c r="K52" s="17"/>
      <c r="L52" s="7"/>
      <c r="M52" s="7"/>
      <c r="N52" s="7"/>
      <c r="O52" s="7"/>
      <c r="P52" s="7"/>
      <c r="Q52" s="7"/>
    </row>
    <row r="53" spans="1:19" x14ac:dyDescent="0.3">
      <c r="A53" s="233"/>
      <c r="B53" s="243"/>
      <c r="C53" s="244"/>
      <c r="D53" s="244"/>
      <c r="E53" s="244"/>
      <c r="F53" s="244"/>
      <c r="G53" s="245"/>
      <c r="H53" s="237"/>
      <c r="I53" s="238"/>
      <c r="J53" s="17"/>
      <c r="K53" s="17"/>
      <c r="L53" s="7"/>
      <c r="M53" s="7"/>
      <c r="N53" s="7"/>
      <c r="O53" s="7"/>
      <c r="P53" s="7"/>
      <c r="Q53" s="7"/>
    </row>
    <row r="54" spans="1:19" x14ac:dyDescent="0.3">
      <c r="A54" s="234"/>
      <c r="B54" s="246"/>
      <c r="C54" s="247"/>
      <c r="D54" s="247"/>
      <c r="E54" s="247"/>
      <c r="F54" s="247"/>
      <c r="G54" s="248"/>
      <c r="H54" s="239"/>
      <c r="I54" s="240"/>
      <c r="J54" s="17"/>
      <c r="K54" s="17"/>
      <c r="L54" s="7"/>
      <c r="M54" s="7"/>
      <c r="N54" s="7"/>
      <c r="O54" s="7"/>
      <c r="P54" s="7"/>
      <c r="Q54" s="7"/>
    </row>
    <row r="55" spans="1:19" x14ac:dyDescent="0.3">
      <c r="H55" t="s">
        <v>5</v>
      </c>
      <c r="J55" s="54"/>
      <c r="K55" s="53"/>
      <c r="L55" s="54"/>
    </row>
    <row r="56" spans="1:19" x14ac:dyDescent="0.3">
      <c r="A56" t="s">
        <v>58</v>
      </c>
      <c r="H56" s="130"/>
      <c r="I56" s="130"/>
      <c r="J56" s="31"/>
      <c r="K56" s="4">
        <f>(H56+I56)/100*0.015</f>
        <v>0</v>
      </c>
      <c r="L56" s="31"/>
    </row>
    <row r="57" spans="1:19" x14ac:dyDescent="0.3">
      <c r="A57" t="s">
        <v>30</v>
      </c>
      <c r="H57" s="130"/>
      <c r="I57" s="130"/>
      <c r="J57" s="31"/>
      <c r="K57" s="4"/>
      <c r="L57" s="31"/>
    </row>
    <row r="58" spans="1:19" x14ac:dyDescent="0.3">
      <c r="A58" t="s">
        <v>52</v>
      </c>
      <c r="H58" s="130"/>
      <c r="I58" s="130"/>
      <c r="J58" s="31"/>
      <c r="K58" s="4">
        <f>(H58+I58)/100*0.02</f>
        <v>0</v>
      </c>
      <c r="L58" s="31"/>
    </row>
    <row r="59" spans="1:19" x14ac:dyDescent="0.3">
      <c r="A59" t="s">
        <v>53</v>
      </c>
      <c r="H59" s="130"/>
      <c r="I59" s="130"/>
      <c r="J59" s="31"/>
      <c r="K59" s="4">
        <f>(H59+I59)/100*0.017</f>
        <v>0</v>
      </c>
      <c r="L59" s="31"/>
    </row>
    <row r="60" spans="1:19" x14ac:dyDescent="0.3">
      <c r="A60" t="s">
        <v>54</v>
      </c>
      <c r="H60" s="130"/>
      <c r="I60" s="130"/>
      <c r="J60" s="31"/>
      <c r="K60" s="4">
        <f>(H60+I60)/100*0.015</f>
        <v>0</v>
      </c>
      <c r="L60" s="31"/>
    </row>
    <row r="61" spans="1:19" x14ac:dyDescent="0.3">
      <c r="A61" t="s">
        <v>55</v>
      </c>
      <c r="H61" s="130"/>
      <c r="I61" s="130"/>
      <c r="J61" s="31"/>
      <c r="K61" s="4">
        <f>(H61+I61)/100*0.012</f>
        <v>0</v>
      </c>
      <c r="L61" s="31"/>
    </row>
    <row r="62" spans="1:19" x14ac:dyDescent="0.3">
      <c r="A62" t="s">
        <v>56</v>
      </c>
      <c r="H62" s="130"/>
      <c r="I62" s="130"/>
      <c r="J62" s="31"/>
      <c r="K62" s="4">
        <f>(H62+I62)/100*0.007</f>
        <v>0</v>
      </c>
      <c r="L62" s="31"/>
    </row>
    <row r="63" spans="1:19" x14ac:dyDescent="0.3">
      <c r="A63" t="s">
        <v>57</v>
      </c>
      <c r="H63" s="130"/>
      <c r="I63" s="130"/>
      <c r="J63" s="31"/>
      <c r="K63" s="4">
        <f>(H63+I63)/100*0</f>
        <v>0</v>
      </c>
      <c r="L63" s="31"/>
    </row>
    <row r="64" spans="1:19" x14ac:dyDescent="0.3">
      <c r="A64" t="s">
        <v>22</v>
      </c>
      <c r="H64" s="130"/>
      <c r="I64" s="130"/>
      <c r="J64" s="31"/>
      <c r="K64" s="4">
        <f>(H64+I64)/100*0.005</f>
        <v>0</v>
      </c>
      <c r="L64" s="31"/>
    </row>
    <row r="65" spans="10:12" x14ac:dyDescent="0.3">
      <c r="J65" s="31"/>
      <c r="K65" s="5">
        <f>SUM(K56:K64)</f>
        <v>0</v>
      </c>
      <c r="L65" s="31"/>
    </row>
  </sheetData>
  <mergeCells count="31"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A52:A54"/>
    <mergeCell ref="H52:I54"/>
    <mergeCell ref="B29:C29"/>
    <mergeCell ref="D29:E29"/>
    <mergeCell ref="A50:A51"/>
    <mergeCell ref="B50:G54"/>
    <mergeCell ref="B16:C16"/>
    <mergeCell ref="N50:N51"/>
    <mergeCell ref="O50:O51"/>
    <mergeCell ref="P50:P51"/>
    <mergeCell ref="H51:I51"/>
    <mergeCell ref="L50:L51"/>
    <mergeCell ref="M50:M51"/>
    <mergeCell ref="B17:C17"/>
    <mergeCell ref="D17:E17"/>
    <mergeCell ref="B27:C27"/>
    <mergeCell ref="D27:E27"/>
    <mergeCell ref="B28:C28"/>
    <mergeCell ref="D28:E28"/>
  </mergeCells>
  <conditionalFormatting sqref="K37:K39 K19:K25">
    <cfRule type="cellIs" dxfId="67" priority="31" operator="greaterThanOrEqual">
      <formula>1</formula>
    </cfRule>
  </conditionalFormatting>
  <conditionalFormatting sqref="L36:P36 M37:P39 L15:P16 L11:P12 L18:P25 L9:Q10 L13:Q14 L17:Q17 L26:Q26 L30:Q30 L35:Q35 L40:Q41 L48:Q48">
    <cfRule type="containsText" dxfId="66" priority="32" operator="containsText" text="вак">
      <formula>NOT(ISERROR(SEARCH("вак",L9)))</formula>
    </cfRule>
  </conditionalFormatting>
  <conditionalFormatting sqref="I37:I39">
    <cfRule type="cellIs" dxfId="65" priority="33" operator="greaterThanOrEqual">
      <formula>0.31</formula>
    </cfRule>
  </conditionalFormatting>
  <conditionalFormatting sqref="K28:K29">
    <cfRule type="cellIs" dxfId="64" priority="34" operator="greaterThanOrEqual">
      <formula>1</formula>
    </cfRule>
  </conditionalFormatting>
  <conditionalFormatting sqref="I2:I8 I15:I16 I42:I47 I11:I13 I19:I25">
    <cfRule type="cellIs" dxfId="63" priority="35" operator="greaterThanOrEqual">
      <formula>0.31</formula>
    </cfRule>
    <cfRule type="cellIs" dxfId="62" priority="36" operator="between">
      <formula>0.11</formula>
      <formula>0.3</formula>
    </cfRule>
    <cfRule type="cellIs" dxfId="61" priority="37" operator="lessThanOrEqual">
      <formula>0.1</formula>
    </cfRule>
  </conditionalFormatting>
  <conditionalFormatting sqref="L42:P47 L2:P8 L31:P34">
    <cfRule type="containsText" dxfId="60" priority="38" operator="containsText" text="вак">
      <formula>NOT(ISERROR(SEARCH("вак",L2)))</formula>
    </cfRule>
  </conditionalFormatting>
  <conditionalFormatting sqref="K32:K34 K42:K47">
    <cfRule type="cellIs" dxfId="59" priority="39" operator="greaterThanOrEqual">
      <formula>1</formula>
    </cfRule>
  </conditionalFormatting>
  <conditionalFormatting sqref="J2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7:P29 L49:P51">
    <cfRule type="containsText" dxfId="58" priority="45" operator="containsText" text="вак">
      <formula>NOT(ISERROR(SEARCH("вак",L27)))</formula>
    </cfRule>
  </conditionalFormatting>
  <conditionalFormatting sqref="I1:K1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:G34 G2:G9 G11:G13 G15:G16 G19:G25">
    <cfRule type="cellIs" dxfId="57" priority="56" operator="greaterThanOrEqual">
      <formula>1</formula>
    </cfRule>
    <cfRule type="cellIs" dxfId="56" priority="57" operator="between">
      <formula>80%</formula>
      <formula>99%</formula>
    </cfRule>
    <cfRule type="cellIs" dxfId="55" priority="58" operator="lessThanOrEqual">
      <formula>79%</formula>
    </cfRule>
  </conditionalFormatting>
  <conditionalFormatting sqref="J1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8 K11:K12">
    <cfRule type="cellIs" dxfId="54" priority="52" operator="greaterThanOrEqual">
      <formula>1</formula>
    </cfRule>
    <cfRule type="cellIs" dxfId="53" priority="53" operator="between">
      <formula>0.81</formula>
      <formula>1</formula>
    </cfRule>
    <cfRule type="cellIs" dxfId="52" priority="54" operator="lessThanOrEqual">
      <formula>0.8</formula>
    </cfRule>
  </conditionalFormatting>
  <conditionalFormatting sqref="J31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9">
    <cfRule type="cellIs" dxfId="51" priority="47" operator="greaterThanOrEqual">
      <formula>1</formula>
    </cfRule>
    <cfRule type="cellIs" dxfId="50" priority="48" operator="between">
      <formula>0.81</formula>
      <formula>0.99</formula>
    </cfRule>
    <cfRule type="cellIs" dxfId="49" priority="49" operator="lessThan">
      <formula>0.8</formula>
    </cfRule>
  </conditionalFormatting>
  <conditionalFormatting sqref="I32 I34">
    <cfRule type="cellIs" dxfId="48" priority="46" operator="lessThanOrEqual">
      <formula>0.1</formula>
    </cfRule>
    <cfRule type="cellIs" dxfId="47" priority="63" operator="greaterThanOrEqual">
      <formula>0.31</formula>
    </cfRule>
  </conditionalFormatting>
  <conditionalFormatting sqref="J4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:G47">
    <cfRule type="cellIs" dxfId="46" priority="41" operator="greaterThanOrEqual">
      <formula>1</formula>
    </cfRule>
    <cfRule type="cellIs" dxfId="45" priority="42" operator="between">
      <formula>80%</formula>
      <formula>99%</formula>
    </cfRule>
    <cfRule type="cellIs" dxfId="44" priority="43" operator="lessThanOrEqual">
      <formula>79%</formula>
    </cfRule>
  </conditionalFormatting>
  <conditionalFormatting sqref="I27:I2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:Q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9">
    <cfRule type="cellIs" dxfId="43" priority="30" operator="greaterThanOrEqual">
      <formula>0.31</formula>
    </cfRule>
  </conditionalFormatting>
  <conditionalFormatting sqref="Q28:Q2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2:Q3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7:Q3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2:Q4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K1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7">
    <cfRule type="cellIs" dxfId="42" priority="17" operator="greaterThanOrEqual">
      <formula>0.31</formula>
    </cfRule>
    <cfRule type="cellIs" dxfId="41" priority="18" operator="between">
      <formula>0.11</formula>
      <formula>0.3</formula>
    </cfRule>
    <cfRule type="cellIs" dxfId="40" priority="19" operator="lessThanOrEqual">
      <formula>0.1</formula>
    </cfRule>
  </conditionalFormatting>
  <conditionalFormatting sqref="G17">
    <cfRule type="cellIs" dxfId="39" priority="20" operator="greaterThanOrEqual">
      <formula>1</formula>
    </cfRule>
    <cfRule type="cellIs" dxfId="38" priority="21" operator="between">
      <formula>80%</formula>
      <formula>99%</formula>
    </cfRule>
    <cfRule type="cellIs" dxfId="37" priority="22" operator="lessThanOrEqual">
      <formula>79%</formula>
    </cfRule>
  </conditionalFormatting>
  <conditionalFormatting sqref="K15:K16">
    <cfRule type="cellIs" dxfId="36" priority="14" operator="between">
      <formula>0.81</formula>
      <formula>1</formula>
    </cfRule>
    <cfRule type="cellIs" dxfId="35" priority="15" operator="lessThanOrEqual">
      <formula>0.8</formula>
    </cfRule>
    <cfRule type="cellIs" dxfId="34" priority="16" operator="greaterThanOrEqual">
      <formula>1</formula>
    </cfRule>
  </conditionalFormatting>
  <conditionalFormatting sqref="G37:G39">
    <cfRule type="cellIs" dxfId="33" priority="11" operator="greaterThanOrEqual">
      <formula>1</formula>
    </cfRule>
    <cfRule type="cellIs" dxfId="32" priority="12" operator="between">
      <formula>80%</formula>
      <formula>99%</formula>
    </cfRule>
    <cfRule type="cellIs" dxfId="31" priority="13" operator="lessThanOrEqual">
      <formula>79%</formula>
    </cfRule>
  </conditionalFormatting>
  <conditionalFormatting sqref="G28:G29">
    <cfRule type="cellIs" dxfId="30" priority="8" operator="greaterThanOrEqual">
      <formula>1</formula>
    </cfRule>
    <cfRule type="cellIs" dxfId="29" priority="9" operator="between">
      <formula>80%</formula>
      <formula>99%</formula>
    </cfRule>
    <cfRule type="cellIs" dxfId="28" priority="10" operator="lessThanOrEqual">
      <formula>79%</formula>
    </cfRule>
  </conditionalFormatting>
  <conditionalFormatting sqref="I10:K10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:L38">
    <cfRule type="containsText" dxfId="27" priority="7" operator="containsText" text="вак">
      <formula>NOT(ISERROR(SEARCH("вак",L37)))</formula>
    </cfRule>
  </conditionalFormatting>
  <conditionalFormatting sqref="Q15:Q1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9">
    <cfRule type="containsText" dxfId="26" priority="3" operator="containsText" text="вак">
      <formula>NOT(ISERROR(SEARCH("вак",L39)))</formula>
    </cfRule>
  </conditionalFormatting>
  <conditionalFormatting sqref="Q11:Q12">
    <cfRule type="colorScale" priority="1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Q25">
    <cfRule type="colorScale" priority="1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3">
    <cfRule type="cellIs" dxfId="25" priority="1" operator="greaterThanOrEqual">
      <formula>0.31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U33"/>
  <sheetViews>
    <sheetView topLeftCell="A19" zoomScale="90" zoomScaleNormal="90" workbookViewId="0">
      <selection activeCell="X8" sqref="X8"/>
    </sheetView>
  </sheetViews>
  <sheetFormatPr defaultRowHeight="14.4" x14ac:dyDescent="0.3"/>
  <cols>
    <col min="1" max="1" width="26" customWidth="1"/>
    <col min="9" max="9" width="10.6640625" customWidth="1"/>
    <col min="10" max="10" width="12.5546875" style="205" customWidth="1"/>
    <col min="11" max="11" width="12" customWidth="1"/>
    <col min="12" max="12" width="12.33203125" customWidth="1"/>
    <col min="13" max="13" width="11.88671875" bestFit="1" customWidth="1"/>
    <col min="15" max="19" width="9.44140625" bestFit="1" customWidth="1"/>
    <col min="20" max="20" width="12.88671875" customWidth="1"/>
  </cols>
  <sheetData>
    <row r="1" spans="1:20" ht="20.399999999999999" x14ac:dyDescent="0.3">
      <c r="A1" s="107" t="s">
        <v>59</v>
      </c>
      <c r="B1" s="143" t="s">
        <v>25</v>
      </c>
      <c r="C1" s="143" t="s">
        <v>26</v>
      </c>
      <c r="D1" s="115" t="s">
        <v>82</v>
      </c>
      <c r="E1" s="60" t="s">
        <v>28</v>
      </c>
      <c r="F1" s="60" t="s">
        <v>29</v>
      </c>
      <c r="G1" s="60" t="s">
        <v>83</v>
      </c>
      <c r="H1" s="60" t="s">
        <v>51</v>
      </c>
      <c r="I1" s="116" t="s">
        <v>23</v>
      </c>
      <c r="J1" s="203" t="s">
        <v>94</v>
      </c>
      <c r="K1" s="62">
        <v>44440</v>
      </c>
      <c r="L1" s="95" t="s">
        <v>24</v>
      </c>
      <c r="M1" s="64" t="s">
        <v>27</v>
      </c>
      <c r="N1" s="95" t="s">
        <v>23</v>
      </c>
      <c r="O1" s="117" t="s">
        <v>77</v>
      </c>
      <c r="P1" s="117" t="s">
        <v>78</v>
      </c>
      <c r="Q1" s="117" t="s">
        <v>79</v>
      </c>
      <c r="R1" s="117" t="s">
        <v>80</v>
      </c>
      <c r="S1" s="117" t="s">
        <v>81</v>
      </c>
      <c r="T1" s="118"/>
    </row>
    <row r="2" spans="1:20" ht="18" x14ac:dyDescent="0.35">
      <c r="A2" s="197" t="s">
        <v>1</v>
      </c>
      <c r="B2" s="196"/>
      <c r="C2" s="196"/>
      <c r="D2" s="196"/>
      <c r="E2" s="13"/>
      <c r="F2" s="14"/>
      <c r="G2" s="14"/>
      <c r="H2" s="14">
        <f>(E2+F2)/2</f>
        <v>0</v>
      </c>
      <c r="I2" s="8" t="e">
        <f>(E2+F2)/(B2+C2)</f>
        <v>#DIV/0!</v>
      </c>
      <c r="J2" s="207">
        <v>1</v>
      </c>
      <c r="K2" s="216"/>
      <c r="L2" s="1" t="e">
        <f t="shared" ref="L2:L9" si="0">T2/$K2-100%</f>
        <v>#DIV/0!</v>
      </c>
      <c r="M2" s="216"/>
      <c r="N2" s="1" t="e">
        <f t="shared" ref="N2:N9" si="1">T2/M2</f>
        <v>#DIV/0!</v>
      </c>
      <c r="O2" s="11"/>
      <c r="P2" s="11"/>
      <c r="Q2" s="11"/>
      <c r="R2" s="11"/>
      <c r="S2" s="18"/>
      <c r="T2" s="70">
        <f>O2+P2+Q2+R2+S2</f>
        <v>0</v>
      </c>
    </row>
    <row r="3" spans="1:20" ht="18" x14ac:dyDescent="0.35">
      <c r="A3" s="197" t="s">
        <v>3</v>
      </c>
      <c r="B3" s="196"/>
      <c r="C3" s="196"/>
      <c r="D3" s="196"/>
      <c r="E3" s="13"/>
      <c r="F3" s="14"/>
      <c r="G3" s="14"/>
      <c r="H3" s="14">
        <f t="shared" ref="H3:H9" si="2">(E3+F3)/2</f>
        <v>0</v>
      </c>
      <c r="I3" s="8" t="e">
        <f t="shared" ref="I3:I9" si="3">(E3+F3)/(B3+C3)</f>
        <v>#DIV/0!</v>
      </c>
      <c r="J3" s="207">
        <v>6</v>
      </c>
      <c r="K3" s="216"/>
      <c r="L3" s="1" t="e">
        <f t="shared" si="0"/>
        <v>#DIV/0!</v>
      </c>
      <c r="M3" s="216"/>
      <c r="N3" s="1" t="e">
        <f t="shared" si="1"/>
        <v>#DIV/0!</v>
      </c>
      <c r="O3" s="11"/>
      <c r="P3" s="11"/>
      <c r="Q3" s="11"/>
      <c r="R3" s="11"/>
      <c r="S3" s="18"/>
      <c r="T3" s="70">
        <f t="shared" ref="T3:T8" si="4">O3+P3+Q3+R3+S3</f>
        <v>0</v>
      </c>
    </row>
    <row r="4" spans="1:20" ht="18" x14ac:dyDescent="0.35">
      <c r="A4" s="197" t="s">
        <v>4</v>
      </c>
      <c r="B4" s="196"/>
      <c r="C4" s="196"/>
      <c r="D4" s="196"/>
      <c r="E4" s="13"/>
      <c r="F4" s="14"/>
      <c r="G4" s="14"/>
      <c r="H4" s="14">
        <f t="shared" si="2"/>
        <v>0</v>
      </c>
      <c r="I4" s="8" t="e">
        <f t="shared" si="3"/>
        <v>#DIV/0!</v>
      </c>
      <c r="J4" s="207">
        <v>0</v>
      </c>
      <c r="K4" s="216"/>
      <c r="L4" s="1" t="e">
        <f t="shared" si="0"/>
        <v>#DIV/0!</v>
      </c>
      <c r="M4" s="216"/>
      <c r="N4" s="1" t="e">
        <f t="shared" si="1"/>
        <v>#DIV/0!</v>
      </c>
      <c r="O4" s="11"/>
      <c r="P4" s="11"/>
      <c r="Q4" s="11"/>
      <c r="R4" s="11"/>
      <c r="S4" s="18"/>
      <c r="T4" s="70">
        <f t="shared" si="4"/>
        <v>0</v>
      </c>
    </row>
    <row r="5" spans="1:20" ht="18" x14ac:dyDescent="0.35">
      <c r="A5" s="197" t="s">
        <v>2</v>
      </c>
      <c r="B5" s="196"/>
      <c r="C5" s="196"/>
      <c r="D5" s="196"/>
      <c r="E5" s="13"/>
      <c r="F5" s="14"/>
      <c r="G5" s="14"/>
      <c r="H5" s="14">
        <f t="shared" si="2"/>
        <v>0</v>
      </c>
      <c r="I5" s="8" t="e">
        <f t="shared" si="3"/>
        <v>#DIV/0!</v>
      </c>
      <c r="J5" s="207">
        <v>0</v>
      </c>
      <c r="K5" s="216"/>
      <c r="L5" s="1" t="e">
        <f t="shared" si="0"/>
        <v>#DIV/0!</v>
      </c>
      <c r="M5" s="216"/>
      <c r="N5" s="1" t="e">
        <f t="shared" si="1"/>
        <v>#DIV/0!</v>
      </c>
      <c r="O5" s="11"/>
      <c r="P5" s="11"/>
      <c r="Q5" s="11"/>
      <c r="R5" s="11"/>
      <c r="S5" s="18"/>
      <c r="T5" s="70">
        <f t="shared" si="4"/>
        <v>0</v>
      </c>
    </row>
    <row r="6" spans="1:20" ht="18" x14ac:dyDescent="0.35">
      <c r="A6" s="197" t="s">
        <v>35</v>
      </c>
      <c r="B6" s="196"/>
      <c r="C6" s="196"/>
      <c r="D6" s="196"/>
      <c r="E6" s="13"/>
      <c r="F6" s="14"/>
      <c r="G6" s="14"/>
      <c r="H6" s="14">
        <f t="shared" si="2"/>
        <v>0</v>
      </c>
      <c r="I6" s="8" t="e">
        <f t="shared" si="3"/>
        <v>#DIV/0!</v>
      </c>
      <c r="J6" s="207">
        <v>0</v>
      </c>
      <c r="K6" s="216"/>
      <c r="L6" s="1" t="e">
        <f t="shared" si="0"/>
        <v>#DIV/0!</v>
      </c>
      <c r="M6" s="216"/>
      <c r="N6" s="1" t="e">
        <f t="shared" si="1"/>
        <v>#DIV/0!</v>
      </c>
      <c r="O6" s="11"/>
      <c r="P6" s="11"/>
      <c r="Q6" s="11"/>
      <c r="R6" s="11"/>
      <c r="S6" s="18"/>
      <c r="T6" s="70">
        <f t="shared" si="4"/>
        <v>0</v>
      </c>
    </row>
    <row r="7" spans="1:20" ht="18" x14ac:dyDescent="0.35">
      <c r="A7" s="197" t="s">
        <v>0</v>
      </c>
      <c r="B7" s="196"/>
      <c r="C7" s="196"/>
      <c r="D7" s="196"/>
      <c r="E7" s="13"/>
      <c r="F7" s="14"/>
      <c r="G7" s="14"/>
      <c r="H7" s="14">
        <f t="shared" si="2"/>
        <v>0</v>
      </c>
      <c r="I7" s="8" t="e">
        <f t="shared" si="3"/>
        <v>#DIV/0!</v>
      </c>
      <c r="J7" s="207">
        <v>1</v>
      </c>
      <c r="K7" s="216"/>
      <c r="L7" s="1" t="e">
        <f t="shared" si="0"/>
        <v>#DIV/0!</v>
      </c>
      <c r="M7" s="216"/>
      <c r="N7" s="1" t="e">
        <f t="shared" si="1"/>
        <v>#DIV/0!</v>
      </c>
      <c r="O7" s="11"/>
      <c r="P7" s="11"/>
      <c r="Q7" s="11"/>
      <c r="R7" s="11"/>
      <c r="S7" s="18"/>
      <c r="T7" s="70">
        <f t="shared" si="4"/>
        <v>0</v>
      </c>
    </row>
    <row r="8" spans="1:20" ht="18" x14ac:dyDescent="0.35">
      <c r="A8" s="197" t="s">
        <v>31</v>
      </c>
      <c r="B8" s="196"/>
      <c r="C8" s="196"/>
      <c r="D8" s="196"/>
      <c r="E8" s="13"/>
      <c r="F8" s="14"/>
      <c r="G8" s="14"/>
      <c r="H8" s="14">
        <f t="shared" si="2"/>
        <v>0</v>
      </c>
      <c r="I8" s="8" t="e">
        <f t="shared" si="3"/>
        <v>#DIV/0!</v>
      </c>
      <c r="J8" s="207">
        <v>3</v>
      </c>
      <c r="K8" s="216"/>
      <c r="L8" s="1" t="e">
        <f t="shared" si="0"/>
        <v>#DIV/0!</v>
      </c>
      <c r="M8" s="216"/>
      <c r="N8" s="1" t="e">
        <f t="shared" si="1"/>
        <v>#DIV/0!</v>
      </c>
      <c r="O8" s="11"/>
      <c r="P8" s="11"/>
      <c r="Q8" s="11"/>
      <c r="R8" s="11"/>
      <c r="S8" s="18"/>
      <c r="T8" s="70">
        <f t="shared" si="4"/>
        <v>0</v>
      </c>
    </row>
    <row r="9" spans="1:20" ht="18.600000000000001" thickBot="1" x14ac:dyDescent="0.4">
      <c r="A9" s="111" t="s">
        <v>6</v>
      </c>
      <c r="B9" s="213"/>
      <c r="C9" s="213"/>
      <c r="D9" s="213"/>
      <c r="E9" s="119">
        <f>SUM(E2:E8)/7</f>
        <v>0</v>
      </c>
      <c r="F9" s="119">
        <f>SUM(F2:F8)/7</f>
        <v>0</v>
      </c>
      <c r="G9" s="119">
        <f>SUM(G2:G8)/7</f>
        <v>0</v>
      </c>
      <c r="H9" s="119">
        <f t="shared" si="2"/>
        <v>0</v>
      </c>
      <c r="I9" s="73" t="e">
        <f t="shared" si="3"/>
        <v>#DIV/0!</v>
      </c>
      <c r="J9" s="208"/>
      <c r="K9" s="75">
        <f>SUM(K2:K8)</f>
        <v>0</v>
      </c>
      <c r="L9" s="74" t="e">
        <f t="shared" si="0"/>
        <v>#DIV/0!</v>
      </c>
      <c r="M9" s="219">
        <f>SUM(M2:M8)</f>
        <v>0</v>
      </c>
      <c r="N9" s="74" t="e">
        <f t="shared" si="1"/>
        <v>#DIV/0!</v>
      </c>
      <c r="O9" s="77">
        <f t="shared" ref="O9:T9" si="5">SUM(O2:O8)</f>
        <v>0</v>
      </c>
      <c r="P9" s="77">
        <f t="shared" si="5"/>
        <v>0</v>
      </c>
      <c r="Q9" s="77">
        <f t="shared" si="5"/>
        <v>0</v>
      </c>
      <c r="R9" s="77">
        <f t="shared" si="5"/>
        <v>0</v>
      </c>
      <c r="S9" s="77">
        <f t="shared" si="5"/>
        <v>0</v>
      </c>
      <c r="T9" s="78">
        <f t="shared" si="5"/>
        <v>0</v>
      </c>
    </row>
    <row r="10" spans="1:20" ht="18" x14ac:dyDescent="0.3">
      <c r="A10" s="107" t="s">
        <v>44</v>
      </c>
      <c r="B10" s="252" t="s">
        <v>82</v>
      </c>
      <c r="C10" s="253"/>
      <c r="D10" s="254"/>
      <c r="E10" s="230" t="s">
        <v>46</v>
      </c>
      <c r="F10" s="231"/>
      <c r="G10" s="60" t="s">
        <v>76</v>
      </c>
      <c r="H10" s="94"/>
      <c r="I10" s="108" t="s">
        <v>23</v>
      </c>
      <c r="J10" s="209"/>
      <c r="K10" s="62">
        <v>44440</v>
      </c>
      <c r="L10" s="95" t="s">
        <v>24</v>
      </c>
      <c r="M10" s="64" t="s">
        <v>27</v>
      </c>
      <c r="N10" s="95" t="s">
        <v>23</v>
      </c>
      <c r="O10" s="96"/>
      <c r="P10" s="96"/>
      <c r="Q10" s="96"/>
      <c r="R10" s="96"/>
      <c r="S10" s="125"/>
      <c r="T10" s="83"/>
    </row>
    <row r="11" spans="1:20" ht="18" x14ac:dyDescent="0.35">
      <c r="A11" s="197" t="s">
        <v>3</v>
      </c>
      <c r="B11" s="249"/>
      <c r="C11" s="250"/>
      <c r="D11" s="251"/>
      <c r="E11" s="222"/>
      <c r="F11" s="223"/>
      <c r="G11" s="20"/>
      <c r="H11" s="20"/>
      <c r="I11" s="8" t="e">
        <f>E11/B11</f>
        <v>#DIV/0!</v>
      </c>
      <c r="J11" s="207">
        <v>2</v>
      </c>
      <c r="K11" s="217"/>
      <c r="L11" s="1" t="e">
        <f>T11/$K11-100%</f>
        <v>#DIV/0!</v>
      </c>
      <c r="M11" s="216"/>
      <c r="N11" s="1" t="e">
        <f>T11/M11</f>
        <v>#DIV/0!</v>
      </c>
      <c r="O11" s="28"/>
      <c r="P11" s="28"/>
      <c r="Q11" s="28"/>
      <c r="R11" s="28"/>
      <c r="S11" s="126"/>
      <c r="T11" s="70">
        <f>O11+P11+Q11+R11+S11</f>
        <v>0</v>
      </c>
    </row>
    <row r="12" spans="1:20" ht="18" x14ac:dyDescent="0.35">
      <c r="A12" s="197" t="s">
        <v>31</v>
      </c>
      <c r="B12" s="249"/>
      <c r="C12" s="250"/>
      <c r="D12" s="251"/>
      <c r="E12" s="222"/>
      <c r="F12" s="223"/>
      <c r="G12" s="20"/>
      <c r="H12" s="20"/>
      <c r="I12" s="8" t="e">
        <f>E12/B12</f>
        <v>#DIV/0!</v>
      </c>
      <c r="J12" s="207">
        <v>2</v>
      </c>
      <c r="K12" s="217"/>
      <c r="L12" s="1" t="e">
        <f>T12/$K12-100%</f>
        <v>#DIV/0!</v>
      </c>
      <c r="M12" s="216"/>
      <c r="N12" s="1" t="e">
        <f>T12/M12</f>
        <v>#DIV/0!</v>
      </c>
      <c r="O12" s="28"/>
      <c r="P12" s="28"/>
      <c r="Q12" s="28"/>
      <c r="R12" s="28"/>
      <c r="S12" s="126"/>
      <c r="T12" s="70">
        <f>O12+P12+Q12+R12+S12</f>
        <v>0</v>
      </c>
    </row>
    <row r="13" spans="1:20" ht="18.600000000000001" thickBot="1" x14ac:dyDescent="0.4">
      <c r="A13" s="111" t="s">
        <v>50</v>
      </c>
      <c r="B13" s="255"/>
      <c r="C13" s="256"/>
      <c r="D13" s="257"/>
      <c r="E13" s="228">
        <f>SUM(E11:F12)/3</f>
        <v>0</v>
      </c>
      <c r="F13" s="229"/>
      <c r="G13" s="112"/>
      <c r="H13" s="112"/>
      <c r="I13" s="73" t="e">
        <f>E13/B13</f>
        <v>#DIV/0!</v>
      </c>
      <c r="J13" s="208"/>
      <c r="K13" s="75">
        <f>SUM(K11:K12)</f>
        <v>0</v>
      </c>
      <c r="L13" s="74" t="e">
        <f>T13/$K13-100%</f>
        <v>#DIV/0!</v>
      </c>
      <c r="M13" s="219">
        <f>SUM(M11:M12)</f>
        <v>0</v>
      </c>
      <c r="N13" s="74" t="e">
        <f>T13/M13</f>
        <v>#DIV/0!</v>
      </c>
      <c r="O13" s="113">
        <f t="shared" ref="O13:T13" si="6">SUM(O11:O12)</f>
        <v>0</v>
      </c>
      <c r="P13" s="113">
        <f t="shared" si="6"/>
        <v>0</v>
      </c>
      <c r="Q13" s="113">
        <f t="shared" si="6"/>
        <v>0</v>
      </c>
      <c r="R13" s="113">
        <f t="shared" si="6"/>
        <v>0</v>
      </c>
      <c r="S13" s="113">
        <f>SUM(S11:S12)</f>
        <v>0</v>
      </c>
      <c r="T13" s="114">
        <f t="shared" si="6"/>
        <v>0</v>
      </c>
    </row>
    <row r="14" spans="1:20" ht="18" x14ac:dyDescent="0.3">
      <c r="A14" s="200" t="s">
        <v>42</v>
      </c>
      <c r="B14" s="143" t="s">
        <v>25</v>
      </c>
      <c r="C14" s="143" t="s">
        <v>26</v>
      </c>
      <c r="D14" s="115" t="s">
        <v>82</v>
      </c>
      <c r="E14" s="60" t="s">
        <v>28</v>
      </c>
      <c r="F14" s="60" t="s">
        <v>29</v>
      </c>
      <c r="G14" s="60" t="s">
        <v>83</v>
      </c>
      <c r="H14" s="60" t="s">
        <v>51</v>
      </c>
      <c r="I14" s="61" t="s">
        <v>23</v>
      </c>
      <c r="J14" s="210"/>
      <c r="K14" s="62">
        <v>44440</v>
      </c>
      <c r="L14" s="95" t="s">
        <v>24</v>
      </c>
      <c r="M14" s="64" t="s">
        <v>27</v>
      </c>
      <c r="N14" s="86" t="s">
        <v>23</v>
      </c>
      <c r="O14" s="96"/>
      <c r="P14" s="96"/>
      <c r="Q14" s="96"/>
      <c r="R14" s="96"/>
      <c r="S14" s="125"/>
      <c r="T14" s="83"/>
    </row>
    <row r="15" spans="1:20" ht="18" x14ac:dyDescent="0.35">
      <c r="A15" s="198" t="s">
        <v>36</v>
      </c>
      <c r="B15" s="212"/>
      <c r="C15" s="212"/>
      <c r="D15" s="212"/>
      <c r="E15" s="34"/>
      <c r="F15" s="34"/>
      <c r="G15" s="34"/>
      <c r="H15" s="14">
        <f t="shared" ref="H15:H20" si="7">(E15+F15)/2</f>
        <v>0</v>
      </c>
      <c r="I15" s="8" t="e">
        <f>(E15+F15)/(B15+C15)</f>
        <v>#DIV/0!</v>
      </c>
      <c r="J15" s="207">
        <v>0</v>
      </c>
      <c r="K15" s="216"/>
      <c r="L15" s="1" t="e">
        <f t="shared" ref="L15:L21" si="8">T15/$K15-100%</f>
        <v>#DIV/0!</v>
      </c>
      <c r="M15" s="216"/>
      <c r="N15" s="1" t="e">
        <f t="shared" ref="N15:N21" si="9">T15/M15</f>
        <v>#DIV/0!</v>
      </c>
      <c r="O15" s="28"/>
      <c r="P15" s="28"/>
      <c r="Q15" s="28"/>
      <c r="R15" s="28"/>
      <c r="S15" s="126"/>
      <c r="T15" s="140">
        <f t="shared" ref="T15:T20" si="10">O15+P15+Q15+R15+S15</f>
        <v>0</v>
      </c>
    </row>
    <row r="16" spans="1:20" ht="18" x14ac:dyDescent="0.35">
      <c r="A16" s="198" t="s">
        <v>7</v>
      </c>
      <c r="B16" s="212"/>
      <c r="C16" s="212"/>
      <c r="D16" s="212"/>
      <c r="E16" s="35"/>
      <c r="F16" s="35"/>
      <c r="G16" s="35"/>
      <c r="H16" s="14">
        <f t="shared" si="7"/>
        <v>0</v>
      </c>
      <c r="I16" s="8" t="e">
        <f t="shared" ref="I16:I24" si="11">(E16+F16)/(B16+C16)</f>
        <v>#DIV/0!</v>
      </c>
      <c r="J16" s="207">
        <v>3</v>
      </c>
      <c r="K16" s="216"/>
      <c r="L16" s="1" t="e">
        <f t="shared" si="8"/>
        <v>#DIV/0!</v>
      </c>
      <c r="M16" s="216"/>
      <c r="N16" s="1" t="e">
        <f t="shared" si="9"/>
        <v>#DIV/0!</v>
      </c>
      <c r="O16" s="28"/>
      <c r="P16" s="11"/>
      <c r="Q16" s="11"/>
      <c r="R16" s="11"/>
      <c r="S16" s="11"/>
      <c r="T16" s="140">
        <f t="shared" si="10"/>
        <v>0</v>
      </c>
    </row>
    <row r="17" spans="1:21" ht="18" x14ac:dyDescent="0.35">
      <c r="A17" s="198" t="s">
        <v>18</v>
      </c>
      <c r="B17" s="212"/>
      <c r="C17" s="212"/>
      <c r="D17" s="212"/>
      <c r="E17" s="35"/>
      <c r="F17" s="35"/>
      <c r="G17" s="35"/>
      <c r="H17" s="14">
        <f t="shared" si="7"/>
        <v>0</v>
      </c>
      <c r="I17" s="8" t="e">
        <f t="shared" si="11"/>
        <v>#DIV/0!</v>
      </c>
      <c r="J17" s="207">
        <v>0</v>
      </c>
      <c r="K17" s="216"/>
      <c r="L17" s="1" t="e">
        <f t="shared" si="8"/>
        <v>#DIV/0!</v>
      </c>
      <c r="M17" s="216"/>
      <c r="N17" s="1" t="e">
        <f t="shared" si="9"/>
        <v>#DIV/0!</v>
      </c>
      <c r="O17" s="28"/>
      <c r="P17" s="11"/>
      <c r="Q17" s="11"/>
      <c r="R17" s="11"/>
      <c r="S17" s="18"/>
      <c r="T17" s="140">
        <f t="shared" si="10"/>
        <v>0</v>
      </c>
    </row>
    <row r="18" spans="1:21" ht="18" x14ac:dyDescent="0.35">
      <c r="A18" s="198" t="s">
        <v>8</v>
      </c>
      <c r="B18" s="212"/>
      <c r="C18" s="212"/>
      <c r="D18" s="212"/>
      <c r="E18" s="35"/>
      <c r="F18" s="35"/>
      <c r="G18" s="35"/>
      <c r="H18" s="14">
        <f t="shared" si="7"/>
        <v>0</v>
      </c>
      <c r="I18" s="8" t="e">
        <f>(E18+F18)/(B18+C18)</f>
        <v>#DIV/0!</v>
      </c>
      <c r="J18" s="207">
        <v>3</v>
      </c>
      <c r="K18" s="216"/>
      <c r="L18" s="1" t="e">
        <f t="shared" si="8"/>
        <v>#DIV/0!</v>
      </c>
      <c r="M18" s="216"/>
      <c r="N18" s="1" t="e">
        <f t="shared" si="9"/>
        <v>#DIV/0!</v>
      </c>
      <c r="O18" s="28"/>
      <c r="P18" s="11"/>
      <c r="Q18" s="11"/>
      <c r="R18" s="11"/>
      <c r="S18" s="18"/>
      <c r="T18" s="140">
        <f t="shared" si="10"/>
        <v>0</v>
      </c>
    </row>
    <row r="19" spans="1:21" ht="18" x14ac:dyDescent="0.35">
      <c r="A19" s="198" t="s">
        <v>17</v>
      </c>
      <c r="B19" s="212"/>
      <c r="C19" s="212"/>
      <c r="D19" s="212"/>
      <c r="E19" s="35"/>
      <c r="F19" s="35"/>
      <c r="G19" s="35"/>
      <c r="H19" s="14">
        <f t="shared" si="7"/>
        <v>0</v>
      </c>
      <c r="I19" s="8" t="e">
        <f t="shared" si="11"/>
        <v>#DIV/0!</v>
      </c>
      <c r="J19" s="207">
        <v>0</v>
      </c>
      <c r="K19" s="216"/>
      <c r="L19" s="1" t="e">
        <f t="shared" si="8"/>
        <v>#DIV/0!</v>
      </c>
      <c r="M19" s="216"/>
      <c r="N19" s="1" t="e">
        <f t="shared" si="9"/>
        <v>#DIV/0!</v>
      </c>
      <c r="O19" s="28"/>
      <c r="P19" s="11"/>
      <c r="Q19" s="11"/>
      <c r="R19" s="11"/>
      <c r="S19" s="18"/>
      <c r="T19" s="140">
        <f t="shared" si="10"/>
        <v>0</v>
      </c>
    </row>
    <row r="20" spans="1:21" ht="18" x14ac:dyDescent="0.35">
      <c r="A20" s="198" t="s">
        <v>34</v>
      </c>
      <c r="B20" s="212"/>
      <c r="C20" s="212"/>
      <c r="D20" s="212"/>
      <c r="E20" s="35"/>
      <c r="F20" s="35"/>
      <c r="G20" s="35"/>
      <c r="H20" s="14">
        <f t="shared" si="7"/>
        <v>0</v>
      </c>
      <c r="I20" s="8" t="e">
        <f t="shared" si="11"/>
        <v>#DIV/0!</v>
      </c>
      <c r="J20" s="207">
        <v>0</v>
      </c>
      <c r="K20" s="216"/>
      <c r="L20" s="1" t="e">
        <f t="shared" si="8"/>
        <v>#DIV/0!</v>
      </c>
      <c r="M20" s="216"/>
      <c r="N20" s="1" t="e">
        <f t="shared" si="9"/>
        <v>#DIV/0!</v>
      </c>
      <c r="O20" s="28"/>
      <c r="P20" s="11"/>
      <c r="Q20" s="11"/>
      <c r="R20" s="11"/>
      <c r="S20" s="18"/>
      <c r="T20" s="140">
        <f t="shared" si="10"/>
        <v>0</v>
      </c>
    </row>
    <row r="21" spans="1:21" ht="18.600000000000001" thickBot="1" x14ac:dyDescent="0.35">
      <c r="A21" s="98" t="s">
        <v>9</v>
      </c>
      <c r="B21" s="214"/>
      <c r="C21" s="214"/>
      <c r="D21" s="214"/>
      <c r="E21" s="90">
        <f>SUM(E15:E20)/6</f>
        <v>0</v>
      </c>
      <c r="F21" s="90">
        <f>SUM(F15:F20)/6</f>
        <v>0</v>
      </c>
      <c r="G21" s="90">
        <f>SUM(G15:G20)/7</f>
        <v>0</v>
      </c>
      <c r="H21" s="90">
        <f>(E21+F21)/2</f>
        <v>0</v>
      </c>
      <c r="I21" s="101" t="e">
        <f t="shared" si="11"/>
        <v>#DIV/0!</v>
      </c>
      <c r="J21" s="211"/>
      <c r="K21" s="85">
        <f>SUM(K15:K20)</f>
        <v>0</v>
      </c>
      <c r="L21" s="74" t="e">
        <f t="shared" si="8"/>
        <v>#DIV/0!</v>
      </c>
      <c r="M21" s="219">
        <f>SUM(M15:M20)</f>
        <v>0</v>
      </c>
      <c r="N21" s="74" t="e">
        <f t="shared" si="9"/>
        <v>#DIV/0!</v>
      </c>
      <c r="O21" s="77">
        <f>SUM(O15:O20)</f>
        <v>0</v>
      </c>
      <c r="P21" s="77">
        <f t="shared" ref="P21:S21" si="12">SUM(P15:P20)</f>
        <v>0</v>
      </c>
      <c r="Q21" s="77">
        <f t="shared" si="12"/>
        <v>0</v>
      </c>
      <c r="R21" s="77">
        <f t="shared" si="12"/>
        <v>0</v>
      </c>
      <c r="S21" s="77">
        <f t="shared" si="12"/>
        <v>0</v>
      </c>
      <c r="T21" s="78">
        <f t="shared" ref="T21" si="13">SUM(T15:T20)</f>
        <v>0</v>
      </c>
    </row>
    <row r="22" spans="1:21" ht="18" x14ac:dyDescent="0.3">
      <c r="A22" s="201" t="s">
        <v>39</v>
      </c>
      <c r="B22" s="252" t="s">
        <v>82</v>
      </c>
      <c r="C22" s="253"/>
      <c r="D22" s="254"/>
      <c r="E22" s="230" t="s">
        <v>41</v>
      </c>
      <c r="F22" s="231"/>
      <c r="G22" s="60" t="s">
        <v>76</v>
      </c>
      <c r="H22" s="94"/>
      <c r="I22" s="61" t="s">
        <v>23</v>
      </c>
      <c r="J22" s="210"/>
      <c r="K22" s="62">
        <v>44440</v>
      </c>
      <c r="L22" s="95" t="s">
        <v>24</v>
      </c>
      <c r="M22" s="64" t="s">
        <v>27</v>
      </c>
      <c r="N22" s="86" t="s">
        <v>23</v>
      </c>
      <c r="O22" s="96"/>
      <c r="P22" s="96"/>
      <c r="Q22" s="96"/>
      <c r="R22" s="96"/>
      <c r="S22" s="125"/>
      <c r="T22" s="83"/>
    </row>
    <row r="23" spans="1:21" ht="18" x14ac:dyDescent="0.35">
      <c r="A23" s="198" t="s">
        <v>7</v>
      </c>
      <c r="B23" s="249"/>
      <c r="C23" s="250"/>
      <c r="D23" s="251"/>
      <c r="E23" s="222"/>
      <c r="F23" s="223"/>
      <c r="G23" s="20"/>
      <c r="H23" s="20"/>
      <c r="I23" s="8" t="e">
        <f t="shared" si="11"/>
        <v>#DIV/0!</v>
      </c>
      <c r="J23" s="207">
        <v>1</v>
      </c>
      <c r="K23" s="218"/>
      <c r="L23" s="24" t="e">
        <f>T23/$K23-100%</f>
        <v>#DIV/0!</v>
      </c>
      <c r="M23" s="220"/>
      <c r="N23" s="3" t="e">
        <f>T23/M23</f>
        <v>#DIV/0!</v>
      </c>
      <c r="O23" s="11"/>
      <c r="P23" s="11"/>
      <c r="Q23" s="11"/>
      <c r="R23" s="11"/>
      <c r="S23" s="18"/>
      <c r="T23" s="70">
        <f>O23+P23+Q23+R23+S23</f>
        <v>0</v>
      </c>
    </row>
    <row r="24" spans="1:21" ht="18" x14ac:dyDescent="0.35">
      <c r="A24" s="198" t="s">
        <v>32</v>
      </c>
      <c r="B24" s="249"/>
      <c r="C24" s="250"/>
      <c r="D24" s="251"/>
      <c r="E24" s="222"/>
      <c r="F24" s="223"/>
      <c r="G24" s="20"/>
      <c r="H24" s="20"/>
      <c r="I24" s="8" t="e">
        <f t="shared" si="11"/>
        <v>#DIV/0!</v>
      </c>
      <c r="J24" s="207">
        <v>1</v>
      </c>
      <c r="K24" s="218"/>
      <c r="L24" s="24" t="e">
        <f>T24/$K24-100%</f>
        <v>#DIV/0!</v>
      </c>
      <c r="M24" s="217"/>
      <c r="N24" s="3" t="e">
        <f>T24/M24</f>
        <v>#DIV/0!</v>
      </c>
      <c r="O24" s="11"/>
      <c r="P24" s="11"/>
      <c r="Q24" s="11"/>
      <c r="R24" s="11"/>
      <c r="S24" s="18"/>
      <c r="T24" s="70">
        <f>O24+P24+Q24+R24+S24</f>
        <v>0</v>
      </c>
    </row>
    <row r="25" spans="1:21" ht="18.600000000000001" thickBot="1" x14ac:dyDescent="0.35">
      <c r="A25" s="98" t="s">
        <v>43</v>
      </c>
      <c r="B25" s="99"/>
      <c r="C25" s="100"/>
      <c r="D25" s="142"/>
      <c r="E25" s="99"/>
      <c r="F25" s="100"/>
      <c r="G25" s="100"/>
      <c r="H25" s="100"/>
      <c r="I25" s="101"/>
      <c r="J25" s="211"/>
      <c r="K25" s="85">
        <f>SUM(K23:K24)</f>
        <v>0</v>
      </c>
      <c r="L25" s="74"/>
      <c r="M25" s="219">
        <f>SUM(M23:M24)</f>
        <v>0</v>
      </c>
      <c r="N25" s="74" t="e">
        <f>T25/M25</f>
        <v>#DIV/0!</v>
      </c>
      <c r="O25" s="77">
        <f t="shared" ref="O25:T25" si="14">SUM(O23:O24)</f>
        <v>0</v>
      </c>
      <c r="P25" s="77">
        <f t="shared" si="14"/>
        <v>0</v>
      </c>
      <c r="Q25" s="77">
        <f t="shared" si="14"/>
        <v>0</v>
      </c>
      <c r="R25" s="77">
        <f t="shared" si="14"/>
        <v>0</v>
      </c>
      <c r="S25" s="77">
        <f t="shared" si="14"/>
        <v>0</v>
      </c>
      <c r="T25" s="78">
        <f t="shared" si="14"/>
        <v>0</v>
      </c>
    </row>
    <row r="26" spans="1:21" ht="18" x14ac:dyDescent="0.3">
      <c r="A26" s="202" t="s">
        <v>15</v>
      </c>
      <c r="B26" s="143" t="s">
        <v>25</v>
      </c>
      <c r="C26" s="143" t="s">
        <v>26</v>
      </c>
      <c r="D26" s="115" t="s">
        <v>82</v>
      </c>
      <c r="E26" s="60" t="s">
        <v>28</v>
      </c>
      <c r="F26" s="60" t="s">
        <v>29</v>
      </c>
      <c r="G26" s="60" t="s">
        <v>83</v>
      </c>
      <c r="H26" s="60" t="s">
        <v>51</v>
      </c>
      <c r="I26" s="61" t="s">
        <v>23</v>
      </c>
      <c r="J26" s="210"/>
      <c r="K26" s="62">
        <v>44440</v>
      </c>
      <c r="L26" s="63" t="s">
        <v>21</v>
      </c>
      <c r="M26" s="64" t="s">
        <v>27</v>
      </c>
      <c r="N26" s="65"/>
      <c r="O26" s="82"/>
      <c r="P26" s="82"/>
      <c r="Q26" s="82"/>
      <c r="R26" s="82"/>
      <c r="S26" s="127"/>
      <c r="T26" s="83"/>
    </row>
    <row r="27" spans="1:21" ht="18" x14ac:dyDescent="0.35">
      <c r="A27" s="199" t="s">
        <v>20</v>
      </c>
      <c r="B27" s="196"/>
      <c r="C27" s="196"/>
      <c r="D27" s="196"/>
      <c r="E27" s="139"/>
      <c r="F27" s="56"/>
      <c r="G27" s="56"/>
      <c r="H27" s="14">
        <f t="shared" ref="H27:H31" si="15">(E27+F27)/2</f>
        <v>0</v>
      </c>
      <c r="I27" s="8" t="e">
        <f>(E27+F27)/(B27+C27)</f>
        <v>#DIV/0!</v>
      </c>
      <c r="J27" s="207">
        <v>1</v>
      </c>
      <c r="K27" s="216"/>
      <c r="L27" s="1" t="e">
        <f>T27/$K27-100%</f>
        <v>#DIV/0!</v>
      </c>
      <c r="M27" s="217"/>
      <c r="N27" s="3" t="e">
        <f>T27/M27</f>
        <v>#DIV/0!</v>
      </c>
      <c r="O27" s="11"/>
      <c r="P27" s="11"/>
      <c r="Q27" s="11"/>
      <c r="R27" s="11"/>
      <c r="S27" s="18"/>
      <c r="T27" s="70">
        <f>O27+P27+Q27+R27+S27</f>
        <v>0</v>
      </c>
      <c r="U27" s="141"/>
    </row>
    <row r="28" spans="1:21" ht="18" x14ac:dyDescent="0.35">
      <c r="A28" s="199" t="s">
        <v>75</v>
      </c>
      <c r="B28" s="196"/>
      <c r="C28" s="196"/>
      <c r="D28" s="196"/>
      <c r="E28" s="139"/>
      <c r="F28" s="56"/>
      <c r="G28" s="56"/>
      <c r="H28" s="14">
        <f t="shared" si="15"/>
        <v>0</v>
      </c>
      <c r="I28" s="8" t="e">
        <f>(E28+F28)/(B28+C28)</f>
        <v>#DIV/0!</v>
      </c>
      <c r="J28" s="207">
        <v>0</v>
      </c>
      <c r="K28" s="216"/>
      <c r="L28" s="1" t="e">
        <f>T28/$K28-100%</f>
        <v>#DIV/0!</v>
      </c>
      <c r="M28" s="217"/>
      <c r="N28" s="3" t="e">
        <f>T28/M28</f>
        <v>#DIV/0!</v>
      </c>
      <c r="O28" s="11"/>
      <c r="P28" s="11"/>
      <c r="Q28" s="11"/>
      <c r="R28" s="11"/>
      <c r="S28" s="18"/>
      <c r="T28" s="70">
        <f>O28+P28+Q28+R28+S28</f>
        <v>0</v>
      </c>
      <c r="U28" s="141"/>
    </row>
    <row r="29" spans="1:21" ht="18" x14ac:dyDescent="0.35">
      <c r="A29" s="199" t="s">
        <v>37</v>
      </c>
      <c r="B29" s="196"/>
      <c r="C29" s="196"/>
      <c r="D29" s="196"/>
      <c r="E29" s="139"/>
      <c r="F29" s="56"/>
      <c r="G29" s="56"/>
      <c r="H29" s="14">
        <f t="shared" si="15"/>
        <v>0</v>
      </c>
      <c r="I29" s="8" t="e">
        <f>(E29+F29)/(B29+C29)</f>
        <v>#DIV/0!</v>
      </c>
      <c r="J29" s="207">
        <v>0</v>
      </c>
      <c r="K29" s="216"/>
      <c r="L29" s="1" t="e">
        <f>T29/$K29-100%</f>
        <v>#DIV/0!</v>
      </c>
      <c r="M29" s="217"/>
      <c r="N29" s="3" t="e">
        <f>T29/M29</f>
        <v>#DIV/0!</v>
      </c>
      <c r="O29" s="11"/>
      <c r="P29" s="11"/>
      <c r="Q29" s="11"/>
      <c r="R29" s="11"/>
      <c r="S29" s="18"/>
      <c r="T29" s="70">
        <f>O29+P29+Q29+R29+S29</f>
        <v>0</v>
      </c>
      <c r="U29" s="141"/>
    </row>
    <row r="30" spans="1:21" ht="20.399999999999999" x14ac:dyDescent="0.35">
      <c r="A30" s="199" t="s">
        <v>33</v>
      </c>
      <c r="B30" s="196"/>
      <c r="C30" s="196"/>
      <c r="D30" s="196"/>
      <c r="E30" s="56"/>
      <c r="F30" s="56"/>
      <c r="G30" s="56"/>
      <c r="H30" s="14">
        <f t="shared" si="15"/>
        <v>0</v>
      </c>
      <c r="I30" s="8" t="e">
        <f>(E30+F30)/(B30+C30)</f>
        <v>#DIV/0!</v>
      </c>
      <c r="J30" s="207">
        <v>2</v>
      </c>
      <c r="K30" s="216"/>
      <c r="L30" s="1" t="e">
        <f>T30/$K30-100%</f>
        <v>#DIV/0!</v>
      </c>
      <c r="M30" s="217"/>
      <c r="N30" s="3" t="e">
        <f>T30/M30</f>
        <v>#DIV/0!</v>
      </c>
      <c r="O30" s="15"/>
      <c r="P30" s="11"/>
      <c r="Q30" s="11"/>
      <c r="R30" s="11"/>
      <c r="S30" s="18"/>
      <c r="T30" s="70">
        <f>O30+P30+Q30+R30+S30</f>
        <v>0</v>
      </c>
      <c r="U30" s="141"/>
    </row>
    <row r="31" spans="1:21" ht="18.600000000000001" thickBot="1" x14ac:dyDescent="0.4">
      <c r="A31" s="72" t="s">
        <v>14</v>
      </c>
      <c r="B31" s="215"/>
      <c r="C31" s="215"/>
      <c r="D31" s="215"/>
      <c r="E31" s="73">
        <v>0.04</v>
      </c>
      <c r="F31" s="73">
        <f>SUM(F27:F30)/3</f>
        <v>0</v>
      </c>
      <c r="G31" s="73">
        <f>SUM(G27:G30)/3</f>
        <v>0</v>
      </c>
      <c r="H31" s="90">
        <f t="shared" si="15"/>
        <v>0.02</v>
      </c>
      <c r="I31" s="73"/>
      <c r="J31" s="208"/>
      <c r="K31" s="85">
        <f>SUM(K27:K30)</f>
        <v>0</v>
      </c>
      <c r="L31" s="74" t="e">
        <f>T31/$K31-100%</f>
        <v>#DIV/0!</v>
      </c>
      <c r="M31" s="221">
        <f>SUM(M27:M30)</f>
        <v>0</v>
      </c>
      <c r="N31" s="76" t="e">
        <f>T31/M31</f>
        <v>#DIV/0!</v>
      </c>
      <c r="O31" s="77">
        <f t="shared" ref="O31:T31" si="16">SUM(O27:O30)</f>
        <v>0</v>
      </c>
      <c r="P31" s="77">
        <f t="shared" si="16"/>
        <v>0</v>
      </c>
      <c r="Q31" s="77">
        <f t="shared" si="16"/>
        <v>0</v>
      </c>
      <c r="R31" s="77">
        <f t="shared" si="16"/>
        <v>0</v>
      </c>
      <c r="S31" s="77">
        <f t="shared" si="16"/>
        <v>0</v>
      </c>
      <c r="T31" s="78">
        <f t="shared" si="16"/>
        <v>0</v>
      </c>
    </row>
    <row r="32" spans="1:21" ht="18" x14ac:dyDescent="0.35">
      <c r="A32" s="241" t="s">
        <v>16</v>
      </c>
      <c r="B32" s="243"/>
      <c r="C32" s="244"/>
      <c r="D32" s="244"/>
      <c r="E32" s="244"/>
      <c r="F32" s="244"/>
      <c r="G32" s="244"/>
      <c r="H32" s="244"/>
      <c r="I32" s="245"/>
      <c r="J32" s="206"/>
      <c r="K32" s="47"/>
      <c r="L32" s="47">
        <f>O32+P32+Q32+R32+S32</f>
        <v>0</v>
      </c>
      <c r="M32" s="137">
        <f>M9+M13+M21+M25+M31</f>
        <v>0</v>
      </c>
      <c r="N32" s="48"/>
      <c r="O32" s="224">
        <f>O9+O13+O21+O25+O31</f>
        <v>0</v>
      </c>
      <c r="P32" s="224">
        <f t="shared" ref="P32:S32" si="17">P9+P13+P21+P25+P31</f>
        <v>0</v>
      </c>
      <c r="Q32" s="224">
        <f t="shared" si="17"/>
        <v>0</v>
      </c>
      <c r="R32" s="224">
        <f t="shared" si="17"/>
        <v>0</v>
      </c>
      <c r="S32" s="224">
        <f t="shared" si="17"/>
        <v>0</v>
      </c>
      <c r="T32" s="9"/>
    </row>
    <row r="33" spans="1:20" x14ac:dyDescent="0.3">
      <c r="A33" s="242"/>
      <c r="B33" s="243"/>
      <c r="C33" s="244"/>
      <c r="D33" s="244"/>
      <c r="E33" s="244"/>
      <c r="F33" s="244"/>
      <c r="G33" s="244"/>
      <c r="H33" s="244"/>
      <c r="I33" s="245"/>
      <c r="J33" s="204"/>
      <c r="K33" s="226" t="e">
        <f>L32/K32-100%</f>
        <v>#DIV/0!</v>
      </c>
      <c r="L33" s="227"/>
      <c r="M33" s="16" t="e">
        <f>L32/M32*100%</f>
        <v>#DIV/0!</v>
      </c>
      <c r="N33" s="16"/>
      <c r="O33" s="225"/>
      <c r="P33" s="225"/>
      <c r="Q33" s="225"/>
      <c r="R33" s="225"/>
      <c r="S33" s="225"/>
      <c r="T33" s="9"/>
    </row>
  </sheetData>
  <mergeCells count="22">
    <mergeCell ref="Q32:Q33"/>
    <mergeCell ref="R32:R33"/>
    <mergeCell ref="S32:S33"/>
    <mergeCell ref="K33:L33"/>
    <mergeCell ref="P32:P33"/>
    <mergeCell ref="E24:F24"/>
    <mergeCell ref="A32:A33"/>
    <mergeCell ref="B32:I33"/>
    <mergeCell ref="O32:O33"/>
    <mergeCell ref="B24:D24"/>
    <mergeCell ref="E13:F13"/>
    <mergeCell ref="E22:F22"/>
    <mergeCell ref="E23:F23"/>
    <mergeCell ref="B23:D23"/>
    <mergeCell ref="B22:D22"/>
    <mergeCell ref="B13:D13"/>
    <mergeCell ref="E10:F10"/>
    <mergeCell ref="E11:F11"/>
    <mergeCell ref="E12:F12"/>
    <mergeCell ref="B11:D11"/>
    <mergeCell ref="B12:D12"/>
    <mergeCell ref="B10:D10"/>
  </mergeCells>
  <conditionalFormatting sqref="N27:N30">
    <cfRule type="cellIs" dxfId="24" priority="24" operator="greaterThanOrEqual">
      <formula>1</formula>
    </cfRule>
  </conditionalFormatting>
  <conditionalFormatting sqref="O26:S26 P27:S30 O11:S12 O9:T10 O13:T13 O25:T25 O31:T31 O14:S20 O21:T21 O32:S33">
    <cfRule type="containsText" dxfId="23" priority="25" operator="containsText" text="вак">
      <formula>NOT(ISERROR(SEARCH("вак",O9)))</formula>
    </cfRule>
  </conditionalFormatting>
  <conditionalFormatting sqref="N23:N24">
    <cfRule type="cellIs" dxfId="22" priority="26" operator="greaterThanOrEqual">
      <formula>1</formula>
    </cfRule>
  </conditionalFormatting>
  <conditionalFormatting sqref="L2:L8 L11:L13 L15:L20">
    <cfRule type="cellIs" dxfId="21" priority="27" operator="greaterThanOrEqual">
      <formula>0.31</formula>
    </cfRule>
    <cfRule type="cellIs" dxfId="20" priority="28" operator="between">
      <formula>0.11</formula>
      <formula>0.3</formula>
    </cfRule>
    <cfRule type="cellIs" dxfId="19" priority="29" operator="lessThanOrEqual">
      <formula>0.1</formula>
    </cfRule>
  </conditionalFormatting>
  <conditionalFormatting sqref="O2:S8">
    <cfRule type="containsText" dxfId="18" priority="30" operator="containsText" text="вак">
      <formula>NOT(ISERROR(SEARCH("вак",O2)))</formula>
    </cfRule>
  </conditionalFormatting>
  <conditionalFormatting sqref="M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:S24">
    <cfRule type="containsText" dxfId="17" priority="33" operator="containsText" text="вак">
      <formula>NOT(ISERROR(SEARCH("вак",O22)))</formula>
    </cfRule>
  </conditionalFormatting>
  <conditionalFormatting sqref="L1:N1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9 I11:I13 I15:I20">
    <cfRule type="cellIs" dxfId="16" priority="43" operator="greaterThanOrEqual">
      <formula>1</formula>
    </cfRule>
    <cfRule type="cellIs" dxfId="15" priority="44" operator="between">
      <formula>80%</formula>
      <formula>99%</formula>
    </cfRule>
    <cfRule type="cellIs" dxfId="14" priority="45" operator="lessThanOrEqual">
      <formula>79%</formula>
    </cfRule>
  </conditionalFormatting>
  <conditionalFormatting sqref="M14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:N8 N11:N12 N15:N20">
    <cfRule type="cellIs" dxfId="13" priority="39" operator="greaterThanOrEqual">
      <formula>1</formula>
    </cfRule>
    <cfRule type="cellIs" dxfId="12" priority="40" operator="between">
      <formula>0.81</formula>
      <formula>1</formula>
    </cfRule>
    <cfRule type="cellIs" dxfId="11" priority="41" operator="lessThanOrEqual">
      <formula>0.8</formula>
    </cfRule>
  </conditionalFormatting>
  <conditionalFormatting sqref="M2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2:L2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3:T2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7:T3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7:I30">
    <cfRule type="cellIs" dxfId="10" priority="17" operator="greaterThanOrEqual">
      <formula>1</formula>
    </cfRule>
    <cfRule type="cellIs" dxfId="9" priority="18" operator="between">
      <formula>80%</formula>
      <formula>99%</formula>
    </cfRule>
    <cfRule type="cellIs" dxfId="8" priority="19" operator="lessThanOrEqual">
      <formula>79%</formula>
    </cfRule>
  </conditionalFormatting>
  <conditionalFormatting sqref="I23:I24">
    <cfRule type="cellIs" dxfId="7" priority="14" operator="greaterThanOrEqual">
      <formula>1</formula>
    </cfRule>
    <cfRule type="cellIs" dxfId="6" priority="15" operator="between">
      <formula>80%</formula>
      <formula>99%</formula>
    </cfRule>
    <cfRule type="cellIs" dxfId="5" priority="16" operator="lessThanOrEqual">
      <formula>79%</formula>
    </cfRule>
  </conditionalFormatting>
  <conditionalFormatting sqref="L10:N10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:O29">
    <cfRule type="containsText" dxfId="4" priority="13" operator="containsText" text="вак">
      <formula>NOT(ISERROR(SEARCH("вак",O27)))</formula>
    </cfRule>
  </conditionalFormatting>
  <conditionalFormatting sqref="O30">
    <cfRule type="containsText" dxfId="3" priority="12" operator="containsText" text="вак">
      <formula>NOT(ISERROR(SEARCH("вак",O30)))</formula>
    </cfRule>
  </conditionalFormatting>
  <conditionalFormatting sqref="T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:T2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7:L30">
    <cfRule type="cellIs" dxfId="2" priority="4" operator="greaterThanOrEqual">
      <formula>0.31</formula>
    </cfRule>
    <cfRule type="cellIs" dxfId="1" priority="5" operator="between">
      <formula>0.11</formula>
      <formula>0.3</formula>
    </cfRule>
    <cfRule type="cellIs" dxfId="0" priority="6" operator="lessThanOrEqual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B4F6-7540-4963-BC67-8845D0A07F37}">
  <dimension ref="A1:AC37"/>
  <sheetViews>
    <sheetView zoomScale="80" zoomScaleNormal="80" workbookViewId="0">
      <selection activeCell="G30" sqref="G30"/>
    </sheetView>
  </sheetViews>
  <sheetFormatPr defaultRowHeight="14.4" x14ac:dyDescent="0.3"/>
  <cols>
    <col min="1" max="1" width="36.109375" customWidth="1"/>
    <col min="2" max="2" width="16.6640625" bestFit="1" customWidth="1"/>
    <col min="3" max="3" width="10.33203125" bestFit="1" customWidth="1"/>
    <col min="4" max="4" width="8.5546875" bestFit="1" customWidth="1"/>
    <col min="5" max="7" width="12.88671875" bestFit="1" customWidth="1"/>
    <col min="8" max="8" width="13.88671875" bestFit="1" customWidth="1"/>
    <col min="9" max="9" width="8.88671875" bestFit="1" customWidth="1"/>
    <col min="10" max="10" width="10.33203125" bestFit="1" customWidth="1"/>
    <col min="11" max="11" width="8.5546875" bestFit="1" customWidth="1"/>
    <col min="12" max="14" width="12.88671875" bestFit="1" customWidth="1"/>
    <col min="15" max="15" width="13.88671875" bestFit="1" customWidth="1"/>
    <col min="16" max="16" width="8.88671875" bestFit="1" customWidth="1"/>
    <col min="17" max="17" width="10.33203125" bestFit="1" customWidth="1"/>
    <col min="18" max="18" width="8.5546875" bestFit="1" customWidth="1"/>
    <col min="19" max="20" width="12.88671875" bestFit="1" customWidth="1"/>
    <col min="21" max="21" width="11.33203125" bestFit="1" customWidth="1"/>
    <col min="22" max="22" width="13.88671875" bestFit="1" customWidth="1"/>
    <col min="23" max="23" width="8.88671875" bestFit="1" customWidth="1"/>
    <col min="24" max="24" width="10.33203125" bestFit="1" customWidth="1"/>
    <col min="25" max="25" width="8.5546875" bestFit="1" customWidth="1"/>
    <col min="26" max="28" width="12.88671875" bestFit="1" customWidth="1"/>
    <col min="29" max="29" width="13.88671875" bestFit="1" customWidth="1"/>
  </cols>
  <sheetData>
    <row r="1" spans="1:29" ht="15" thickBot="1" x14ac:dyDescent="0.35">
      <c r="B1" s="144">
        <v>44378</v>
      </c>
      <c r="C1" s="145"/>
      <c r="D1" s="146"/>
      <c r="E1" s="147"/>
      <c r="F1" s="147"/>
      <c r="G1" s="147"/>
      <c r="H1" s="148"/>
      <c r="I1" s="149">
        <v>44743</v>
      </c>
      <c r="J1" s="145"/>
      <c r="K1" s="146"/>
      <c r="L1" s="147"/>
      <c r="M1" s="147"/>
      <c r="N1" s="147"/>
      <c r="O1" s="150"/>
      <c r="P1" s="144">
        <v>44409</v>
      </c>
      <c r="Q1" s="145"/>
      <c r="R1" s="146"/>
      <c r="S1" s="147"/>
      <c r="T1" s="147"/>
      <c r="U1" s="147"/>
      <c r="V1" s="148"/>
      <c r="W1" s="149">
        <v>44774</v>
      </c>
      <c r="X1" s="145"/>
      <c r="Y1" s="146"/>
      <c r="Z1" s="147"/>
      <c r="AA1" s="147"/>
      <c r="AB1" s="147"/>
      <c r="AC1" s="150"/>
    </row>
    <row r="2" spans="1:29" ht="16.2" thickBot="1" x14ac:dyDescent="0.35">
      <c r="A2" s="177" t="s">
        <v>59</v>
      </c>
      <c r="B2" s="151" t="s">
        <v>84</v>
      </c>
      <c r="C2" s="152" t="s">
        <v>85</v>
      </c>
      <c r="D2" s="152" t="s">
        <v>86</v>
      </c>
      <c r="E2" s="153" t="s">
        <v>87</v>
      </c>
      <c r="F2" s="153" t="s">
        <v>88</v>
      </c>
      <c r="G2" s="153" t="s">
        <v>89</v>
      </c>
      <c r="H2" s="154" t="s">
        <v>90</v>
      </c>
      <c r="I2" s="152" t="s">
        <v>84</v>
      </c>
      <c r="J2" s="152" t="s">
        <v>85</v>
      </c>
      <c r="K2" s="152" t="s">
        <v>86</v>
      </c>
      <c r="L2" s="153" t="s">
        <v>87</v>
      </c>
      <c r="M2" s="153" t="s">
        <v>88</v>
      </c>
      <c r="N2" s="153" t="s">
        <v>89</v>
      </c>
      <c r="O2" s="155" t="s">
        <v>90</v>
      </c>
      <c r="P2" s="151" t="s">
        <v>84</v>
      </c>
      <c r="Q2" s="152" t="s">
        <v>85</v>
      </c>
      <c r="R2" s="152" t="s">
        <v>86</v>
      </c>
      <c r="S2" s="153" t="s">
        <v>87</v>
      </c>
      <c r="T2" s="153" t="s">
        <v>88</v>
      </c>
      <c r="U2" s="153" t="s">
        <v>89</v>
      </c>
      <c r="V2" s="154" t="s">
        <v>90</v>
      </c>
      <c r="W2" s="152" t="s">
        <v>84</v>
      </c>
      <c r="X2" s="152" t="s">
        <v>85</v>
      </c>
      <c r="Y2" s="152" t="s">
        <v>86</v>
      </c>
      <c r="Z2" s="153" t="s">
        <v>87</v>
      </c>
      <c r="AA2" s="153" t="s">
        <v>88</v>
      </c>
      <c r="AB2" s="153" t="s">
        <v>89</v>
      </c>
      <c r="AC2" s="155" t="s">
        <v>90</v>
      </c>
    </row>
    <row r="3" spans="1:29" x14ac:dyDescent="0.3">
      <c r="A3" s="178" t="s">
        <v>1</v>
      </c>
      <c r="B3" s="156">
        <v>0.59501683711211495</v>
      </c>
      <c r="C3" s="157">
        <v>0.311202296383017</v>
      </c>
      <c r="D3" s="157">
        <v>0.14574894302873501</v>
      </c>
      <c r="E3" s="158">
        <v>2715495</v>
      </c>
      <c r="F3" s="158">
        <v>971830</v>
      </c>
      <c r="G3" s="158">
        <v>184294</v>
      </c>
      <c r="H3" s="158">
        <f t="shared" ref="H3:H9" si="0">SUM(E3:G3)</f>
        <v>3871619</v>
      </c>
      <c r="I3" s="157">
        <v>0.56346432141346603</v>
      </c>
      <c r="J3" s="157">
        <v>0.39773454377968798</v>
      </c>
      <c r="K3" s="157">
        <v>0.43818386577142898</v>
      </c>
      <c r="L3" s="158">
        <v>3640956</v>
      </c>
      <c r="M3" s="158">
        <v>1473200</v>
      </c>
      <c r="N3" s="158">
        <v>768454</v>
      </c>
      <c r="O3" s="159">
        <f t="shared" ref="O3:O9" si="1">SUM(L3:N3)</f>
        <v>5882610</v>
      </c>
      <c r="P3" s="156">
        <v>0.72018601262514204</v>
      </c>
      <c r="Q3" s="157">
        <v>0.38043957051307198</v>
      </c>
      <c r="R3" s="157">
        <v>5.4474269051564203E-2</v>
      </c>
      <c r="S3" s="158">
        <v>4321752</v>
      </c>
      <c r="T3" s="158">
        <v>1278245</v>
      </c>
      <c r="U3" s="158">
        <v>185356</v>
      </c>
      <c r="V3" s="158">
        <f t="shared" ref="V3:V9" si="2">SUM(S3:U3)</f>
        <v>5785353</v>
      </c>
      <c r="W3" s="157">
        <v>0.396990582776034</v>
      </c>
      <c r="X3" s="157">
        <v>0.33529955653654397</v>
      </c>
      <c r="Y3" s="157">
        <v>0.101239247757682</v>
      </c>
      <c r="Z3" s="158">
        <v>2129205</v>
      </c>
      <c r="AA3" s="158">
        <v>1245663</v>
      </c>
      <c r="AB3" s="158">
        <v>164197</v>
      </c>
      <c r="AC3" s="159">
        <f t="shared" ref="AC3:AC9" si="3">SUM(Z3:AB3)</f>
        <v>3539065</v>
      </c>
    </row>
    <row r="4" spans="1:29" x14ac:dyDescent="0.3">
      <c r="A4" s="178" t="s">
        <v>3</v>
      </c>
      <c r="B4" s="160">
        <v>0.56760747801082601</v>
      </c>
      <c r="C4" s="161">
        <v>0.25123451043074702</v>
      </c>
      <c r="D4" s="161">
        <v>0.18565005249261199</v>
      </c>
      <c r="E4" s="162">
        <v>6341103</v>
      </c>
      <c r="F4" s="162">
        <v>1940208</v>
      </c>
      <c r="G4" s="162">
        <v>1491245</v>
      </c>
      <c r="H4" s="162">
        <f t="shared" si="0"/>
        <v>9772556</v>
      </c>
      <c r="I4" s="161">
        <v>0.66452256430657597</v>
      </c>
      <c r="J4" s="161">
        <v>0.70372621072741004</v>
      </c>
      <c r="K4" s="161">
        <v>0.47992852521642698</v>
      </c>
      <c r="L4" s="162">
        <v>5136477</v>
      </c>
      <c r="M4" s="162">
        <v>3940795</v>
      </c>
      <c r="N4" s="162">
        <v>2476902</v>
      </c>
      <c r="O4" s="163">
        <f t="shared" si="1"/>
        <v>11554174</v>
      </c>
      <c r="P4" s="160">
        <v>0.54949765655221205</v>
      </c>
      <c r="Q4" s="161">
        <v>0.26493210967242098</v>
      </c>
      <c r="R4" s="161">
        <v>6.5453573078893601E-2</v>
      </c>
      <c r="S4" s="162">
        <v>5528630</v>
      </c>
      <c r="T4" s="162">
        <v>1901227</v>
      </c>
      <c r="U4" s="162">
        <v>786706</v>
      </c>
      <c r="V4" s="162">
        <f t="shared" si="2"/>
        <v>8216563</v>
      </c>
      <c r="W4" s="161">
        <v>0.70057768007770604</v>
      </c>
      <c r="X4" s="161">
        <v>0.69412955520583797</v>
      </c>
      <c r="Y4" s="161">
        <v>0.437417143981572</v>
      </c>
      <c r="Z4" s="162">
        <v>6399768</v>
      </c>
      <c r="AA4" s="162">
        <v>4087865</v>
      </c>
      <c r="AB4" s="162">
        <v>3449986</v>
      </c>
      <c r="AC4" s="163">
        <f t="shared" si="3"/>
        <v>13937619</v>
      </c>
    </row>
    <row r="5" spans="1:29" x14ac:dyDescent="0.3">
      <c r="A5" s="178" t="s">
        <v>4</v>
      </c>
      <c r="B5" s="160">
        <v>0.40647453236938302</v>
      </c>
      <c r="C5" s="161">
        <v>0.41547294172417099</v>
      </c>
      <c r="D5" s="161">
        <v>0.30184543187587398</v>
      </c>
      <c r="E5" s="162">
        <v>1239727</v>
      </c>
      <c r="F5" s="162">
        <v>1085212</v>
      </c>
      <c r="G5" s="162">
        <v>471472</v>
      </c>
      <c r="H5" s="162">
        <f t="shared" si="0"/>
        <v>2796411</v>
      </c>
      <c r="I5" s="161">
        <v>0.66595799134767197</v>
      </c>
      <c r="J5" s="161">
        <v>0.72618341730080904</v>
      </c>
      <c r="K5" s="161">
        <v>0.40022627978625303</v>
      </c>
      <c r="L5" s="162">
        <v>1347875</v>
      </c>
      <c r="M5" s="162">
        <v>1634978</v>
      </c>
      <c r="N5" s="162">
        <v>574835</v>
      </c>
      <c r="O5" s="163">
        <f t="shared" si="1"/>
        <v>3557688</v>
      </c>
      <c r="P5" s="160">
        <v>0.43557532149107903</v>
      </c>
      <c r="Q5" s="161">
        <v>0.33051350351291298</v>
      </c>
      <c r="R5" s="161">
        <v>-6.9016610614301803E-3</v>
      </c>
      <c r="S5" s="162">
        <v>1761758</v>
      </c>
      <c r="T5" s="162">
        <v>719047</v>
      </c>
      <c r="U5" s="162">
        <v>-16489</v>
      </c>
      <c r="V5" s="162">
        <f t="shared" si="2"/>
        <v>2464316</v>
      </c>
      <c r="W5" s="161">
        <v>0.72366752460806505</v>
      </c>
      <c r="X5" s="161">
        <v>0.61723502376400996</v>
      </c>
      <c r="Y5" s="161">
        <v>0.46416965051019099</v>
      </c>
      <c r="Z5" s="162">
        <v>2234694</v>
      </c>
      <c r="AA5" s="162">
        <v>1495945</v>
      </c>
      <c r="AB5" s="162">
        <v>555612</v>
      </c>
      <c r="AC5" s="163">
        <f t="shared" si="3"/>
        <v>4286251</v>
      </c>
    </row>
    <row r="6" spans="1:29" x14ac:dyDescent="0.3">
      <c r="A6" s="178" t="s">
        <v>2</v>
      </c>
      <c r="B6" s="160">
        <v>0.54072902271369605</v>
      </c>
      <c r="C6" s="161">
        <v>0.3995453112065</v>
      </c>
      <c r="D6" s="161">
        <v>1.36722812335528E-2</v>
      </c>
      <c r="E6" s="162">
        <v>1265400</v>
      </c>
      <c r="F6" s="162">
        <v>865366</v>
      </c>
      <c r="G6" s="162">
        <v>15119</v>
      </c>
      <c r="H6" s="162">
        <f t="shared" si="0"/>
        <v>2145885</v>
      </c>
      <c r="I6" s="161">
        <v>0.48813799365414401</v>
      </c>
      <c r="J6" s="161">
        <v>0.63202279101056602</v>
      </c>
      <c r="K6" s="161">
        <v>0.19353567776306799</v>
      </c>
      <c r="L6" s="162">
        <v>1555831</v>
      </c>
      <c r="M6" s="162">
        <v>1351953</v>
      </c>
      <c r="N6" s="162">
        <v>133612</v>
      </c>
      <c r="O6" s="163">
        <f t="shared" si="1"/>
        <v>3041396</v>
      </c>
      <c r="P6" s="160">
        <v>0.60908032644040899</v>
      </c>
      <c r="Q6" s="161">
        <v>0.32620680134915497</v>
      </c>
      <c r="R6" s="161">
        <v>-6.5200403457618E-4</v>
      </c>
      <c r="S6" s="162">
        <v>1772682</v>
      </c>
      <c r="T6" s="162">
        <v>550595</v>
      </c>
      <c r="U6" s="162">
        <v>-947</v>
      </c>
      <c r="V6" s="162">
        <f t="shared" si="2"/>
        <v>2322330</v>
      </c>
      <c r="W6" s="161">
        <v>0.38148223063536202</v>
      </c>
      <c r="X6" s="161">
        <v>0.54197618462350206</v>
      </c>
      <c r="Y6" s="161">
        <v>0.238613747350963</v>
      </c>
      <c r="Z6" s="162">
        <v>1399405</v>
      </c>
      <c r="AA6" s="162">
        <v>932644</v>
      </c>
      <c r="AB6" s="162">
        <v>310761</v>
      </c>
      <c r="AC6" s="163">
        <f t="shared" si="3"/>
        <v>2642810</v>
      </c>
    </row>
    <row r="7" spans="1:29" x14ac:dyDescent="0.3">
      <c r="A7" s="178" t="s">
        <v>35</v>
      </c>
      <c r="B7" s="160">
        <v>0.50659841230689195</v>
      </c>
      <c r="C7" s="161">
        <v>0.18407340120287</v>
      </c>
      <c r="D7" s="161">
        <v>7.71141782240925E-2</v>
      </c>
      <c r="E7" s="162">
        <v>825647</v>
      </c>
      <c r="F7" s="162">
        <v>233644</v>
      </c>
      <c r="G7" s="162">
        <v>34579</v>
      </c>
      <c r="H7" s="162">
        <f t="shared" si="0"/>
        <v>1093870</v>
      </c>
      <c r="I7" s="161">
        <v>0.37932793508724599</v>
      </c>
      <c r="J7" s="161">
        <v>0.60032790275172399</v>
      </c>
      <c r="K7" s="161">
        <v>0.34237986828781303</v>
      </c>
      <c r="L7" s="162">
        <v>317521</v>
      </c>
      <c r="M7" s="162">
        <v>487728</v>
      </c>
      <c r="N7" s="162">
        <v>95348</v>
      </c>
      <c r="O7" s="163">
        <f t="shared" si="1"/>
        <v>900597</v>
      </c>
      <c r="P7" s="160">
        <v>0.57392478047695406</v>
      </c>
      <c r="Q7" s="161">
        <v>0.45837864569454501</v>
      </c>
      <c r="R7" s="161">
        <v>2.0843885091937301E-2</v>
      </c>
      <c r="S7" s="162">
        <v>954589</v>
      </c>
      <c r="T7" s="162">
        <v>572817</v>
      </c>
      <c r="U7" s="162">
        <v>30989</v>
      </c>
      <c r="V7" s="162">
        <f t="shared" si="2"/>
        <v>1558395</v>
      </c>
      <c r="W7" s="161">
        <v>0.742290923396415</v>
      </c>
      <c r="X7" s="161">
        <v>0.53491004245905505</v>
      </c>
      <c r="Y7" s="161">
        <v>3.11550151975684E-2</v>
      </c>
      <c r="Z7" s="162">
        <v>1096262</v>
      </c>
      <c r="AA7" s="162">
        <v>686227</v>
      </c>
      <c r="AB7" s="162">
        <v>17999</v>
      </c>
      <c r="AC7" s="163">
        <f t="shared" si="3"/>
        <v>1800488</v>
      </c>
    </row>
    <row r="8" spans="1:29" x14ac:dyDescent="0.3">
      <c r="A8" s="178" t="s">
        <v>0</v>
      </c>
      <c r="B8" s="160">
        <v>0.488547837672686</v>
      </c>
      <c r="C8" s="161">
        <v>0.28617034277405401</v>
      </c>
      <c r="D8" s="161">
        <v>4.4776998243985303E-2</v>
      </c>
      <c r="E8" s="162">
        <v>1794893</v>
      </c>
      <c r="F8" s="162">
        <v>782119</v>
      </c>
      <c r="G8" s="162">
        <v>81368</v>
      </c>
      <c r="H8" s="162">
        <f t="shared" si="0"/>
        <v>2658380</v>
      </c>
      <c r="I8" s="161">
        <v>0.61722187761043401</v>
      </c>
      <c r="J8" s="161">
        <v>0.63269357991893505</v>
      </c>
      <c r="K8" s="161">
        <v>0.31826256055447499</v>
      </c>
      <c r="L8" s="162">
        <v>1865692</v>
      </c>
      <c r="M8" s="162">
        <v>852125</v>
      </c>
      <c r="N8" s="162">
        <v>313903</v>
      </c>
      <c r="O8" s="163">
        <f t="shared" si="1"/>
        <v>3031720</v>
      </c>
      <c r="P8" s="160">
        <v>0.62699660558189496</v>
      </c>
      <c r="Q8" s="161">
        <v>0.24281548272081999</v>
      </c>
      <c r="R8" s="161">
        <v>4.2680335315164103E-2</v>
      </c>
      <c r="S8" s="162">
        <v>1869860</v>
      </c>
      <c r="T8" s="162">
        <v>560617</v>
      </c>
      <c r="U8" s="162">
        <v>101527</v>
      </c>
      <c r="V8" s="162">
        <f t="shared" si="2"/>
        <v>2532004</v>
      </c>
      <c r="W8" s="161">
        <v>0.44417178529988599</v>
      </c>
      <c r="X8" s="161">
        <v>0.53255620379245505</v>
      </c>
      <c r="Y8" s="161">
        <v>0.29787156873218701</v>
      </c>
      <c r="Z8" s="162">
        <v>1592836</v>
      </c>
      <c r="AA8" s="162">
        <v>987863</v>
      </c>
      <c r="AB8" s="162">
        <v>451699</v>
      </c>
      <c r="AC8" s="163">
        <f t="shared" si="3"/>
        <v>3032398</v>
      </c>
    </row>
    <row r="9" spans="1:29" x14ac:dyDescent="0.3">
      <c r="A9" s="178" t="s">
        <v>31</v>
      </c>
      <c r="B9" s="160">
        <v>0.57012783044592896</v>
      </c>
      <c r="C9" s="161">
        <v>0.51970324503562704</v>
      </c>
      <c r="D9" s="161">
        <v>0.13747321163201801</v>
      </c>
      <c r="E9" s="162">
        <v>2313463</v>
      </c>
      <c r="F9" s="162">
        <v>1971039</v>
      </c>
      <c r="G9" s="162">
        <v>386683</v>
      </c>
      <c r="H9" s="162">
        <f t="shared" si="0"/>
        <v>4671185</v>
      </c>
      <c r="I9" s="161">
        <v>0.64824336749252298</v>
      </c>
      <c r="J9" s="161">
        <v>0.55663288008864298</v>
      </c>
      <c r="K9" s="161">
        <v>0.43622674526442401</v>
      </c>
      <c r="L9" s="162">
        <v>3680298</v>
      </c>
      <c r="M9" s="162">
        <v>2149105</v>
      </c>
      <c r="N9" s="162">
        <v>1613382</v>
      </c>
      <c r="O9" s="163">
        <f t="shared" si="1"/>
        <v>7442785</v>
      </c>
      <c r="P9" s="160">
        <v>0.42903233299910298</v>
      </c>
      <c r="Q9" s="161">
        <v>0.356973744324521</v>
      </c>
      <c r="R9" s="161">
        <v>4.5427589434442299E-3</v>
      </c>
      <c r="S9" s="162">
        <v>2474861</v>
      </c>
      <c r="T9" s="162">
        <v>1792423</v>
      </c>
      <c r="U9" s="162">
        <v>20200</v>
      </c>
      <c r="V9" s="162">
        <f t="shared" si="2"/>
        <v>4287484</v>
      </c>
      <c r="W9" s="161">
        <v>0.67888399019182299</v>
      </c>
      <c r="X9" s="161">
        <v>0.61993534195469702</v>
      </c>
      <c r="Y9" s="161">
        <v>0.38319216319763599</v>
      </c>
      <c r="Z9" s="162">
        <v>3861429</v>
      </c>
      <c r="AA9" s="162">
        <v>2836870</v>
      </c>
      <c r="AB9" s="162">
        <v>1442251</v>
      </c>
      <c r="AC9" s="163">
        <f t="shared" si="3"/>
        <v>8140550</v>
      </c>
    </row>
    <row r="10" spans="1:29" ht="15" thickBot="1" x14ac:dyDescent="0.35">
      <c r="A10" s="179" t="s">
        <v>6</v>
      </c>
      <c r="B10" s="164">
        <f>AVERAGE(B3:B9)</f>
        <v>0.52501456437593241</v>
      </c>
      <c r="C10" s="165">
        <f>AVERAGE(C3:C9)</f>
        <v>0.33820029267956941</v>
      </c>
      <c r="D10" s="165">
        <f>AVERAGE(D3:D9)</f>
        <v>0.12946872810440993</v>
      </c>
      <c r="E10" s="166"/>
      <c r="F10" s="166"/>
      <c r="G10" s="166"/>
      <c r="H10" s="166">
        <f>SUM(H3:H9)</f>
        <v>27009906</v>
      </c>
      <c r="I10" s="165">
        <f>AVERAGE(I3:I9)</f>
        <v>0.57526800727315142</v>
      </c>
      <c r="J10" s="165">
        <f>AVERAGE(J3:J9)</f>
        <v>0.60704590365396793</v>
      </c>
      <c r="K10" s="165">
        <f>AVERAGE(K3:K9)</f>
        <v>0.37267764609198412</v>
      </c>
      <c r="L10" s="166"/>
      <c r="M10" s="166"/>
      <c r="N10" s="166"/>
      <c r="O10" s="167">
        <f>SUM(O3:O9)</f>
        <v>35410970</v>
      </c>
      <c r="P10" s="164">
        <f>AVERAGE(P3:P9)</f>
        <v>0.56347043373811345</v>
      </c>
      <c r="Q10" s="165">
        <f>AVERAGE(Q3:Q9)</f>
        <v>0.33717997968392099</v>
      </c>
      <c r="R10" s="165">
        <f>AVERAGE(R3:R9)</f>
        <v>2.577730805499958E-2</v>
      </c>
      <c r="S10" s="166"/>
      <c r="T10" s="166"/>
      <c r="U10" s="166"/>
      <c r="V10" s="166">
        <f>SUM(V3:V9)</f>
        <v>27166445</v>
      </c>
      <c r="W10" s="165">
        <f>AVERAGE(W3:W9)</f>
        <v>0.5811521024264702</v>
      </c>
      <c r="X10" s="165">
        <f>AVERAGE(X3:X9)</f>
        <v>0.5537202726194429</v>
      </c>
      <c r="Y10" s="165">
        <f>AVERAGE(Y3:Y9)</f>
        <v>0.27909407667539993</v>
      </c>
      <c r="Z10" s="166"/>
      <c r="AA10" s="166"/>
      <c r="AB10" s="166"/>
      <c r="AC10" s="167">
        <f>SUM(AC3:AC9)</f>
        <v>37379181</v>
      </c>
    </row>
    <row r="11" spans="1:29" ht="15.6" x14ac:dyDescent="0.3">
      <c r="A11" s="180" t="s">
        <v>42</v>
      </c>
      <c r="B11" s="168" t="s">
        <v>84</v>
      </c>
      <c r="C11" s="169" t="s">
        <v>85</v>
      </c>
      <c r="D11" s="169" t="s">
        <v>86</v>
      </c>
      <c r="E11" s="170" t="s">
        <v>87</v>
      </c>
      <c r="F11" s="170" t="s">
        <v>88</v>
      </c>
      <c r="G11" s="170" t="s">
        <v>89</v>
      </c>
      <c r="H11" s="171" t="s">
        <v>90</v>
      </c>
      <c r="I11" s="169" t="s">
        <v>84</v>
      </c>
      <c r="J11" s="169" t="s">
        <v>85</v>
      </c>
      <c r="K11" s="169" t="s">
        <v>86</v>
      </c>
      <c r="L11" s="170" t="s">
        <v>87</v>
      </c>
      <c r="M11" s="170" t="s">
        <v>88</v>
      </c>
      <c r="N11" s="170" t="s">
        <v>89</v>
      </c>
      <c r="O11" s="172" t="s">
        <v>90</v>
      </c>
      <c r="P11" s="168" t="s">
        <v>84</v>
      </c>
      <c r="Q11" s="169" t="s">
        <v>85</v>
      </c>
      <c r="R11" s="169" t="s">
        <v>86</v>
      </c>
      <c r="S11" s="170" t="s">
        <v>87</v>
      </c>
      <c r="T11" s="170" t="s">
        <v>88</v>
      </c>
      <c r="U11" s="170" t="s">
        <v>89</v>
      </c>
      <c r="V11" s="171" t="s">
        <v>90</v>
      </c>
      <c r="W11" s="169" t="s">
        <v>84</v>
      </c>
      <c r="X11" s="169" t="s">
        <v>85</v>
      </c>
      <c r="Y11" s="169" t="s">
        <v>86</v>
      </c>
      <c r="Z11" s="170" t="s">
        <v>87</v>
      </c>
      <c r="AA11" s="170" t="s">
        <v>88</v>
      </c>
      <c r="AB11" s="170" t="s">
        <v>89</v>
      </c>
      <c r="AC11" s="172" t="s">
        <v>90</v>
      </c>
    </row>
    <row r="12" spans="1:29" x14ac:dyDescent="0.3">
      <c r="A12" s="181" t="s">
        <v>36</v>
      </c>
      <c r="B12" s="160">
        <v>0.49673384849936397</v>
      </c>
      <c r="C12" s="161">
        <v>0.36244056326852903</v>
      </c>
      <c r="D12" s="161">
        <v>0.17365862979018101</v>
      </c>
      <c r="E12" s="162">
        <v>1168700</v>
      </c>
      <c r="F12" s="162">
        <v>380053</v>
      </c>
      <c r="G12" s="162">
        <v>58168</v>
      </c>
      <c r="H12" s="162">
        <f t="shared" ref="H12:H17" si="4">SUM(E12:G12)</f>
        <v>1606921</v>
      </c>
      <c r="I12" s="161">
        <v>0.54124624732073201</v>
      </c>
      <c r="J12" s="161">
        <v>0.437342070548568</v>
      </c>
      <c r="K12" s="161">
        <v>0.433568455134135</v>
      </c>
      <c r="L12" s="162">
        <v>635330</v>
      </c>
      <c r="M12" s="162">
        <v>459172</v>
      </c>
      <c r="N12" s="162">
        <v>14998</v>
      </c>
      <c r="O12" s="163">
        <f t="shared" ref="O12:O17" si="5">SUM(L12:N12)</f>
        <v>1109500</v>
      </c>
      <c r="P12" s="160">
        <v>0.56932242114458798</v>
      </c>
      <c r="Q12" s="161">
        <v>0.50571959820571699</v>
      </c>
      <c r="R12" s="161">
        <v>8.8582226789793203E-2</v>
      </c>
      <c r="S12" s="162">
        <v>1050557</v>
      </c>
      <c r="T12" s="162">
        <v>666633</v>
      </c>
      <c r="U12" s="162">
        <v>143255</v>
      </c>
      <c r="V12" s="162">
        <f t="shared" ref="V12:V17" si="6">SUM(S12:U12)</f>
        <v>1860445</v>
      </c>
      <c r="W12" s="161">
        <v>0.58281446306686502</v>
      </c>
      <c r="X12" s="161">
        <v>0.48350939790383302</v>
      </c>
      <c r="Y12" s="161">
        <v>0.47920997662196002</v>
      </c>
      <c r="Z12" s="162">
        <v>1052567</v>
      </c>
      <c r="AA12" s="162">
        <v>768617</v>
      </c>
      <c r="AB12" s="162">
        <v>192479</v>
      </c>
      <c r="AC12" s="163">
        <f t="shared" ref="AC12:AC17" si="7">SUM(Z12:AB12)</f>
        <v>2013663</v>
      </c>
    </row>
    <row r="13" spans="1:29" x14ac:dyDescent="0.3">
      <c r="A13" s="181" t="s">
        <v>7</v>
      </c>
      <c r="B13" s="160">
        <v>6.07249207421253E-2</v>
      </c>
      <c r="C13" s="161">
        <v>1.526696473269E-2</v>
      </c>
      <c r="D13" s="161">
        <v>0.29606136056524701</v>
      </c>
      <c r="E13" s="162">
        <v>300932</v>
      </c>
      <c r="F13" s="162">
        <v>44220</v>
      </c>
      <c r="G13" s="162">
        <v>967305</v>
      </c>
      <c r="H13" s="162">
        <f t="shared" si="4"/>
        <v>1312457</v>
      </c>
      <c r="I13" s="161">
        <v>0.30648505091428901</v>
      </c>
      <c r="J13" s="161">
        <v>0.18270601343444401</v>
      </c>
      <c r="K13" s="161">
        <v>0.76851998558815104</v>
      </c>
      <c r="L13" s="162">
        <v>1538075</v>
      </c>
      <c r="M13" s="162">
        <v>541300</v>
      </c>
      <c r="N13" s="162">
        <v>1416327</v>
      </c>
      <c r="O13" s="163">
        <f t="shared" si="5"/>
        <v>3495702</v>
      </c>
      <c r="P13" s="160">
        <v>0.16086617028636399</v>
      </c>
      <c r="Q13" s="161">
        <v>0.18646410609044201</v>
      </c>
      <c r="R13" s="161">
        <v>0.141546367953226</v>
      </c>
      <c r="S13" s="162">
        <v>807798</v>
      </c>
      <c r="T13" s="162">
        <v>640496</v>
      </c>
      <c r="U13" s="162">
        <v>595362</v>
      </c>
      <c r="V13" s="162">
        <f t="shared" si="6"/>
        <v>2043656</v>
      </c>
      <c r="W13" s="161">
        <v>0.35842413653911998</v>
      </c>
      <c r="X13" s="161">
        <v>0.45484697475942298</v>
      </c>
      <c r="Y13" s="161">
        <v>0.68395322370482803</v>
      </c>
      <c r="Z13" s="162">
        <v>2483585</v>
      </c>
      <c r="AA13" s="162">
        <v>1689671</v>
      </c>
      <c r="AB13" s="162">
        <v>1866033</v>
      </c>
      <c r="AC13" s="163">
        <f t="shared" si="7"/>
        <v>6039289</v>
      </c>
    </row>
    <row r="14" spans="1:29" x14ac:dyDescent="0.3">
      <c r="A14" s="181" t="s">
        <v>18</v>
      </c>
      <c r="B14" s="160">
        <v>0.43696824768424503</v>
      </c>
      <c r="C14" s="161">
        <v>0.26189962061935002</v>
      </c>
      <c r="D14" s="161">
        <v>6.7016377191714297E-3</v>
      </c>
      <c r="E14" s="162">
        <v>1614793</v>
      </c>
      <c r="F14" s="162">
        <v>323836</v>
      </c>
      <c r="G14" s="162">
        <v>3245</v>
      </c>
      <c r="H14" s="162">
        <f t="shared" si="4"/>
        <v>1941874</v>
      </c>
      <c r="I14" s="161">
        <v>0.51225648023799497</v>
      </c>
      <c r="J14" s="161">
        <v>0.33607867104546202</v>
      </c>
      <c r="K14" s="161">
        <v>0.16931353973406499</v>
      </c>
      <c r="L14" s="162">
        <v>1134393</v>
      </c>
      <c r="M14" s="162">
        <v>365132</v>
      </c>
      <c r="N14" s="162">
        <v>60140</v>
      </c>
      <c r="O14" s="163">
        <f t="shared" si="5"/>
        <v>1559665</v>
      </c>
      <c r="P14" s="160">
        <v>0.47765601683590297</v>
      </c>
      <c r="Q14" s="161">
        <v>0.172379553867411</v>
      </c>
      <c r="R14" s="161">
        <v>2.3115405606736899E-2</v>
      </c>
      <c r="S14" s="162">
        <v>1507309</v>
      </c>
      <c r="T14" s="162">
        <v>242527</v>
      </c>
      <c r="U14" s="162">
        <v>18339</v>
      </c>
      <c r="V14" s="162">
        <f t="shared" si="6"/>
        <v>1768175</v>
      </c>
      <c r="W14" s="161">
        <v>0.39613726847669201</v>
      </c>
      <c r="X14" s="161">
        <v>0.32042202777360901</v>
      </c>
      <c r="Y14" s="161">
        <v>6.6882605270069201E-2</v>
      </c>
      <c r="Z14" s="162">
        <v>975593</v>
      </c>
      <c r="AA14" s="162">
        <v>535844</v>
      </c>
      <c r="AB14" s="162">
        <v>15280</v>
      </c>
      <c r="AC14" s="163">
        <f t="shared" si="7"/>
        <v>1526717</v>
      </c>
    </row>
    <row r="15" spans="1:29" x14ac:dyDescent="0.3">
      <c r="A15" s="181" t="s">
        <v>8</v>
      </c>
      <c r="B15" s="160">
        <v>0.41710999999999998</v>
      </c>
      <c r="C15" s="161">
        <v>0.28109000000000001</v>
      </c>
      <c r="D15" s="161">
        <v>0.23794000000000001</v>
      </c>
      <c r="E15" s="162">
        <v>1625318</v>
      </c>
      <c r="F15" s="162">
        <v>712590</v>
      </c>
      <c r="G15" s="162">
        <v>558256</v>
      </c>
      <c r="H15" s="162">
        <f t="shared" si="4"/>
        <v>2896164</v>
      </c>
      <c r="I15" s="161">
        <v>0.46004776430819699</v>
      </c>
      <c r="J15" s="161">
        <v>0.493388487036304</v>
      </c>
      <c r="K15" s="161">
        <v>0.66715859167563896</v>
      </c>
      <c r="L15" s="162">
        <v>1285622</v>
      </c>
      <c r="M15" s="162">
        <v>1238562</v>
      </c>
      <c r="N15" s="162">
        <v>1511856</v>
      </c>
      <c r="O15" s="163">
        <f t="shared" si="5"/>
        <v>4036040</v>
      </c>
      <c r="P15" s="160">
        <v>0.36192000000000002</v>
      </c>
      <c r="Q15" s="161">
        <v>0.43176999999999999</v>
      </c>
      <c r="R15" s="161">
        <v>0.14041999999999999</v>
      </c>
      <c r="S15" s="162">
        <v>903512</v>
      </c>
      <c r="T15" s="162">
        <v>1056596</v>
      </c>
      <c r="U15" s="162">
        <v>428744</v>
      </c>
      <c r="V15" s="162">
        <f t="shared" si="6"/>
        <v>2388852</v>
      </c>
      <c r="W15" s="161">
        <v>0.60834869321240903</v>
      </c>
      <c r="X15" s="161">
        <v>0.55433954363535398</v>
      </c>
      <c r="Y15" s="161">
        <v>0.56863385509117303</v>
      </c>
      <c r="Z15" s="162">
        <v>2577383</v>
      </c>
      <c r="AA15" s="162">
        <v>1233829</v>
      </c>
      <c r="AB15" s="162">
        <v>1321434</v>
      </c>
      <c r="AC15" s="163">
        <f t="shared" si="7"/>
        <v>5132646</v>
      </c>
    </row>
    <row r="16" spans="1:29" x14ac:dyDescent="0.3">
      <c r="A16" s="181" t="s">
        <v>17</v>
      </c>
      <c r="B16" s="160">
        <v>0.446312677259045</v>
      </c>
      <c r="C16" s="161">
        <v>0.39958304071095102</v>
      </c>
      <c r="D16" s="161">
        <v>6.39185966298597E-2</v>
      </c>
      <c r="E16" s="162">
        <v>1333834</v>
      </c>
      <c r="F16" s="162">
        <v>542796</v>
      </c>
      <c r="G16" s="162">
        <v>40121</v>
      </c>
      <c r="H16" s="162">
        <f t="shared" si="4"/>
        <v>1916751</v>
      </c>
      <c r="I16" s="161">
        <v>0.68853971536613301</v>
      </c>
      <c r="J16" s="161">
        <v>0.68880528860032597</v>
      </c>
      <c r="K16" s="161">
        <v>0.30089918288755202</v>
      </c>
      <c r="L16" s="162">
        <v>1378367</v>
      </c>
      <c r="M16" s="162">
        <v>1049866</v>
      </c>
      <c r="N16" s="162">
        <v>276443</v>
      </c>
      <c r="O16" s="163">
        <f t="shared" si="5"/>
        <v>2704676</v>
      </c>
      <c r="P16" s="160">
        <v>0.58589324692037403</v>
      </c>
      <c r="Q16" s="161">
        <v>0.59721839515362896</v>
      </c>
      <c r="R16" s="161">
        <v>0</v>
      </c>
      <c r="S16" s="162">
        <v>1610784</v>
      </c>
      <c r="T16" s="162">
        <v>1161714</v>
      </c>
      <c r="U16" s="162">
        <v>0</v>
      </c>
      <c r="V16" s="162">
        <f t="shared" si="6"/>
        <v>2772498</v>
      </c>
      <c r="W16" s="161">
        <v>0.62562966795077302</v>
      </c>
      <c r="X16" s="161">
        <v>0.48837233483614401</v>
      </c>
      <c r="Y16" s="161">
        <v>0.49977078689489901</v>
      </c>
      <c r="Z16" s="162">
        <v>1264960</v>
      </c>
      <c r="AA16" s="162">
        <v>798458</v>
      </c>
      <c r="AB16" s="162">
        <v>475322</v>
      </c>
      <c r="AC16" s="163">
        <f t="shared" si="7"/>
        <v>2538740</v>
      </c>
    </row>
    <row r="17" spans="1:29" x14ac:dyDescent="0.3">
      <c r="A17" s="181" t="s">
        <v>34</v>
      </c>
      <c r="B17" s="160">
        <v>0.52449951584731402</v>
      </c>
      <c r="C17" s="161">
        <v>0.481053916036565</v>
      </c>
      <c r="D17" s="161">
        <v>0.14129530289957001</v>
      </c>
      <c r="E17" s="162">
        <v>2037753</v>
      </c>
      <c r="F17" s="162">
        <v>682019</v>
      </c>
      <c r="G17" s="162">
        <v>92031</v>
      </c>
      <c r="H17" s="162">
        <f t="shared" si="4"/>
        <v>2811803</v>
      </c>
      <c r="I17" s="161">
        <v>0.47271958396823799</v>
      </c>
      <c r="J17" s="161">
        <v>0.44587735295679898</v>
      </c>
      <c r="K17" s="161">
        <v>0.34295575432385</v>
      </c>
      <c r="L17" s="162">
        <v>1352602</v>
      </c>
      <c r="M17" s="162">
        <v>780655</v>
      </c>
      <c r="N17" s="162">
        <v>250107</v>
      </c>
      <c r="O17" s="163">
        <f t="shared" si="5"/>
        <v>2383364</v>
      </c>
      <c r="P17" s="160">
        <v>0.64413951843144102</v>
      </c>
      <c r="Q17" s="161">
        <v>0.45353896208036598</v>
      </c>
      <c r="R17" s="161">
        <v>0.19597616807336399</v>
      </c>
      <c r="S17" s="162">
        <v>1278358</v>
      </c>
      <c r="T17" s="162">
        <v>749411</v>
      </c>
      <c r="U17" s="162">
        <v>223278</v>
      </c>
      <c r="V17" s="162">
        <f t="shared" si="6"/>
        <v>2251047</v>
      </c>
      <c r="W17" s="161">
        <v>0.58646727751994598</v>
      </c>
      <c r="X17" s="161">
        <v>0.54825065628677505</v>
      </c>
      <c r="Y17" s="161">
        <v>0.30214725393126601</v>
      </c>
      <c r="Z17" s="162">
        <v>1998372</v>
      </c>
      <c r="AA17" s="162">
        <v>726783</v>
      </c>
      <c r="AB17" s="162">
        <v>379138</v>
      </c>
      <c r="AC17" s="163">
        <f t="shared" si="7"/>
        <v>3104293</v>
      </c>
    </row>
    <row r="18" spans="1:29" ht="15" thickBot="1" x14ac:dyDescent="0.35">
      <c r="A18" s="182" t="s">
        <v>9</v>
      </c>
      <c r="B18" s="164">
        <f>AVERAGE(B12:B17)</f>
        <v>0.39705820167201561</v>
      </c>
      <c r="C18" s="165">
        <f>AVERAGE(C12:C17)</f>
        <v>0.30022235089468086</v>
      </c>
      <c r="D18" s="165">
        <f>AVERAGE(D12:D17)</f>
        <v>0.15326258793400485</v>
      </c>
      <c r="E18" s="166"/>
      <c r="F18" s="166"/>
      <c r="G18" s="166"/>
      <c r="H18" s="166">
        <f>SUM(H12:H17)</f>
        <v>12485970</v>
      </c>
      <c r="I18" s="165">
        <f>AVERAGE(I12:I17)</f>
        <v>0.49688247368593069</v>
      </c>
      <c r="J18" s="165">
        <f>AVERAGE(J12:J17)</f>
        <v>0.43069964727031723</v>
      </c>
      <c r="K18" s="165">
        <f>AVERAGE(K12:K17)</f>
        <v>0.44706925155723204</v>
      </c>
      <c r="L18" s="166"/>
      <c r="M18" s="166"/>
      <c r="N18" s="166"/>
      <c r="O18" s="167">
        <f>SUM(O12:O17)</f>
        <v>15288947</v>
      </c>
      <c r="P18" s="164">
        <f>AVERAGE(P12:P17)</f>
        <v>0.46663289560311161</v>
      </c>
      <c r="Q18" s="165">
        <f>AVERAGE(Q12:Q17)</f>
        <v>0.39118176923292741</v>
      </c>
      <c r="R18" s="165">
        <f>AVERAGE(R12:R17)</f>
        <v>9.8273361403853343E-2</v>
      </c>
      <c r="S18" s="166"/>
      <c r="T18" s="166"/>
      <c r="U18" s="166"/>
      <c r="V18" s="166">
        <f>SUM(V12:V17)</f>
        <v>13084673</v>
      </c>
      <c r="W18" s="165">
        <f>AVERAGE(W12:W17)</f>
        <v>0.52630358446096748</v>
      </c>
      <c r="X18" s="165">
        <f>AVERAGE(X12:X17)</f>
        <v>0.47495682253252297</v>
      </c>
      <c r="Y18" s="165">
        <f>AVERAGE(Y12:Y17)</f>
        <v>0.43343295025236589</v>
      </c>
      <c r="Z18" s="166"/>
      <c r="AA18" s="166"/>
      <c r="AB18" s="166"/>
      <c r="AC18" s="167">
        <f>SUM(AC12:AC17)</f>
        <v>20355348</v>
      </c>
    </row>
    <row r="19" spans="1:29" ht="15.6" x14ac:dyDescent="0.3">
      <c r="A19" s="183" t="s">
        <v>15</v>
      </c>
      <c r="B19" s="168" t="s">
        <v>84</v>
      </c>
      <c r="C19" s="169" t="s">
        <v>85</v>
      </c>
      <c r="D19" s="169" t="s">
        <v>86</v>
      </c>
      <c r="E19" s="170" t="s">
        <v>87</v>
      </c>
      <c r="F19" s="170" t="s">
        <v>88</v>
      </c>
      <c r="G19" s="170" t="s">
        <v>89</v>
      </c>
      <c r="H19" s="171" t="s">
        <v>90</v>
      </c>
      <c r="I19" s="169" t="s">
        <v>84</v>
      </c>
      <c r="J19" s="169" t="s">
        <v>85</v>
      </c>
      <c r="K19" s="169" t="s">
        <v>86</v>
      </c>
      <c r="L19" s="170" t="s">
        <v>87</v>
      </c>
      <c r="M19" s="170" t="s">
        <v>88</v>
      </c>
      <c r="N19" s="170" t="s">
        <v>89</v>
      </c>
      <c r="O19" s="172" t="s">
        <v>90</v>
      </c>
      <c r="P19" s="168" t="s">
        <v>84</v>
      </c>
      <c r="Q19" s="169" t="s">
        <v>85</v>
      </c>
      <c r="R19" s="169" t="s">
        <v>86</v>
      </c>
      <c r="S19" s="170" t="s">
        <v>87</v>
      </c>
      <c r="T19" s="170" t="s">
        <v>88</v>
      </c>
      <c r="U19" s="170" t="s">
        <v>89</v>
      </c>
      <c r="V19" s="171" t="s">
        <v>90</v>
      </c>
      <c r="W19" s="169" t="s">
        <v>84</v>
      </c>
      <c r="X19" s="169" t="s">
        <v>85</v>
      </c>
      <c r="Y19" s="169" t="s">
        <v>86</v>
      </c>
      <c r="Z19" s="170" t="s">
        <v>87</v>
      </c>
      <c r="AA19" s="170" t="s">
        <v>88</v>
      </c>
      <c r="AB19" s="170" t="s">
        <v>89</v>
      </c>
      <c r="AC19" s="172" t="s">
        <v>90</v>
      </c>
    </row>
    <row r="20" spans="1:29" x14ac:dyDescent="0.3">
      <c r="A20" s="184" t="s">
        <v>20</v>
      </c>
      <c r="B20" s="160">
        <v>0.50460000000000005</v>
      </c>
      <c r="C20" s="161">
        <v>0.4536</v>
      </c>
      <c r="D20" s="161">
        <v>0.34706999999999999</v>
      </c>
      <c r="E20" s="162">
        <v>2104103</v>
      </c>
      <c r="F20" s="162">
        <v>1152219</v>
      </c>
      <c r="G20" s="162">
        <v>563107</v>
      </c>
      <c r="H20" s="162">
        <f>SUM(E20:G20)</f>
        <v>3819429</v>
      </c>
      <c r="I20" s="161">
        <v>0.38300000000000001</v>
      </c>
      <c r="J20" s="161">
        <v>0.49390000000000001</v>
      </c>
      <c r="K20" s="161">
        <v>0.5383</v>
      </c>
      <c r="L20" s="162">
        <v>899185</v>
      </c>
      <c r="M20" s="162">
        <v>780980</v>
      </c>
      <c r="N20" s="162">
        <v>736320</v>
      </c>
      <c r="O20" s="163">
        <f>SUM(L20:N20)</f>
        <v>2416485</v>
      </c>
      <c r="P20" s="160">
        <v>0.70120000000000005</v>
      </c>
      <c r="Q20" s="161">
        <v>0.59670000000000001</v>
      </c>
      <c r="R20" s="161">
        <v>0.18276999999999999</v>
      </c>
      <c r="S20" s="162">
        <v>3312881</v>
      </c>
      <c r="T20" s="162">
        <v>1899957</v>
      </c>
      <c r="U20" s="162">
        <v>374764</v>
      </c>
      <c r="V20" s="162">
        <f>SUM(S20:U20)</f>
        <v>5587602</v>
      </c>
      <c r="W20" s="161">
        <v>0.52900000000000003</v>
      </c>
      <c r="X20" s="161">
        <v>0.53769999999999996</v>
      </c>
      <c r="Y20" s="161">
        <v>0.49815999999999999</v>
      </c>
      <c r="Z20" s="162">
        <v>1391974</v>
      </c>
      <c r="AA20" s="162">
        <v>1429964</v>
      </c>
      <c r="AB20" s="162">
        <v>639926</v>
      </c>
      <c r="AC20" s="163">
        <f>SUM(Z20:AB20)</f>
        <v>3461864</v>
      </c>
    </row>
    <row r="21" spans="1:29" x14ac:dyDescent="0.3">
      <c r="A21" s="184" t="s">
        <v>75</v>
      </c>
      <c r="B21" s="160"/>
      <c r="C21" s="161"/>
      <c r="D21" s="161"/>
      <c r="E21" s="162"/>
      <c r="F21" s="162"/>
      <c r="G21" s="162"/>
      <c r="H21" s="162">
        <f>SUM(E21:G21)</f>
        <v>0</v>
      </c>
      <c r="I21" s="161">
        <v>0.73240000000000005</v>
      </c>
      <c r="J21" s="161">
        <v>0.66069999999999995</v>
      </c>
      <c r="K21" s="161">
        <v>0.54547000000000001</v>
      </c>
      <c r="L21" s="162">
        <v>1945484</v>
      </c>
      <c r="M21" s="162">
        <v>1386966</v>
      </c>
      <c r="N21" s="162">
        <v>389584</v>
      </c>
      <c r="O21" s="163">
        <f>SUM(L21:N21)</f>
        <v>3722034</v>
      </c>
      <c r="P21" s="160"/>
      <c r="Q21" s="161"/>
      <c r="R21" s="161"/>
      <c r="S21" s="162"/>
      <c r="T21" s="162"/>
      <c r="U21" s="162"/>
      <c r="V21" s="162">
        <f>SUM(S21:U21)</f>
        <v>0</v>
      </c>
      <c r="W21" s="161">
        <v>0.75860000000000005</v>
      </c>
      <c r="X21" s="161">
        <v>0.54500000000000004</v>
      </c>
      <c r="Y21" s="161">
        <v>0.51570000000000005</v>
      </c>
      <c r="Z21" s="162">
        <v>2140963</v>
      </c>
      <c r="AA21" s="162">
        <v>1122223</v>
      </c>
      <c r="AB21" s="162">
        <v>532076</v>
      </c>
      <c r="AC21" s="163">
        <f>SUM(Z21:AB21)</f>
        <v>3795262</v>
      </c>
    </row>
    <row r="22" spans="1:29" x14ac:dyDescent="0.3">
      <c r="A22" s="184" t="s">
        <v>37</v>
      </c>
      <c r="B22" s="160">
        <v>3.6600000000000001E-2</v>
      </c>
      <c r="C22" s="161">
        <v>1.3100000000000001E-2</v>
      </c>
      <c r="D22" s="161">
        <v>6.5909999999999996E-2</v>
      </c>
      <c r="E22" s="162">
        <v>118347</v>
      </c>
      <c r="F22" s="162">
        <v>23000</v>
      </c>
      <c r="G22" s="162">
        <v>29297</v>
      </c>
      <c r="H22" s="162">
        <f>SUM(E22:G22)</f>
        <v>170644</v>
      </c>
      <c r="I22" s="161">
        <v>0.69010000000000005</v>
      </c>
      <c r="J22" s="161">
        <v>0.67400000000000004</v>
      </c>
      <c r="K22" s="161">
        <v>0.69218000000000002</v>
      </c>
      <c r="L22" s="162">
        <v>1837972</v>
      </c>
      <c r="M22" s="162">
        <v>1250968</v>
      </c>
      <c r="N22" s="162">
        <v>1303198</v>
      </c>
      <c r="O22" s="163">
        <f>SUM(L22:N22)</f>
        <v>4392138</v>
      </c>
      <c r="P22" s="160">
        <v>0.2641</v>
      </c>
      <c r="Q22" s="161">
        <v>0.18870000000000001</v>
      </c>
      <c r="R22" s="161">
        <v>9.4299999999999995E-2</v>
      </c>
      <c r="S22" s="162">
        <v>845779</v>
      </c>
      <c r="T22" s="162">
        <v>385086</v>
      </c>
      <c r="U22" s="162">
        <v>54197</v>
      </c>
      <c r="V22" s="162">
        <f>SUM(S22:U22)</f>
        <v>1285062</v>
      </c>
      <c r="W22" s="161">
        <v>0.54779999999999995</v>
      </c>
      <c r="X22" s="161">
        <v>0.60550000000000004</v>
      </c>
      <c r="Y22" s="161">
        <v>0.47637000000000002</v>
      </c>
      <c r="Z22" s="162">
        <v>1050981</v>
      </c>
      <c r="AA22" s="162">
        <v>1135475</v>
      </c>
      <c r="AB22" s="162">
        <v>414630</v>
      </c>
      <c r="AC22" s="163">
        <f>SUM(Z22:AB22)</f>
        <v>2601086</v>
      </c>
    </row>
    <row r="23" spans="1:29" ht="20.399999999999999" x14ac:dyDescent="0.3">
      <c r="A23" s="184" t="s">
        <v>33</v>
      </c>
      <c r="B23" s="160">
        <v>0.46810000000000002</v>
      </c>
      <c r="C23" s="161">
        <v>0.31490000000000001</v>
      </c>
      <c r="D23" s="161">
        <v>0.24712999999999999</v>
      </c>
      <c r="E23" s="162">
        <v>1886858</v>
      </c>
      <c r="F23" s="162">
        <v>667081</v>
      </c>
      <c r="G23" s="162">
        <v>612569</v>
      </c>
      <c r="H23" s="162">
        <f>SUM(E23:G23)</f>
        <v>3166508</v>
      </c>
      <c r="I23" s="161">
        <v>0.2387</v>
      </c>
      <c r="J23" s="161">
        <v>0.34399999999999997</v>
      </c>
      <c r="K23" s="161">
        <v>0.3831</v>
      </c>
      <c r="L23" s="162">
        <v>455991</v>
      </c>
      <c r="M23" s="162">
        <v>436783</v>
      </c>
      <c r="N23" s="162">
        <v>640825</v>
      </c>
      <c r="O23" s="163">
        <f>SUM(L23:N23)</f>
        <v>1533599</v>
      </c>
      <c r="P23" s="160">
        <v>0.53910000000000002</v>
      </c>
      <c r="Q23" s="161">
        <v>0.43930000000000002</v>
      </c>
      <c r="R23" s="161">
        <v>0.23472000000000001</v>
      </c>
      <c r="S23" s="162">
        <v>1711314</v>
      </c>
      <c r="T23" s="162">
        <v>797273</v>
      </c>
      <c r="U23" s="162">
        <v>406512</v>
      </c>
      <c r="V23" s="162">
        <f>SUM(S23:U23)</f>
        <v>2915099</v>
      </c>
      <c r="W23" s="161">
        <v>0.54479999999999995</v>
      </c>
      <c r="X23" s="161">
        <v>0.53859999999999997</v>
      </c>
      <c r="Y23" s="161">
        <v>0.59333000000000002</v>
      </c>
      <c r="Z23" s="162">
        <v>1071979</v>
      </c>
      <c r="AA23" s="162">
        <v>901977</v>
      </c>
      <c r="AB23" s="162">
        <v>959864</v>
      </c>
      <c r="AC23" s="163">
        <f>SUM(Z23:AB23)</f>
        <v>2933820</v>
      </c>
    </row>
    <row r="24" spans="1:29" ht="15" thickBot="1" x14ac:dyDescent="0.35">
      <c r="A24" s="185" t="s">
        <v>14</v>
      </c>
      <c r="B24" s="173">
        <f>AVERAGE(B20:B23)</f>
        <v>0.33643333333333336</v>
      </c>
      <c r="C24" s="174">
        <f>AVERAGE(C20:C23)</f>
        <v>0.26053333333333334</v>
      </c>
      <c r="D24" s="174">
        <f>AVERAGE(D20:D23)</f>
        <v>0.22003666666666666</v>
      </c>
      <c r="E24" s="175"/>
      <c r="F24" s="175"/>
      <c r="G24" s="175"/>
      <c r="H24" s="175">
        <f>SUM(H20:H23)</f>
        <v>7156581</v>
      </c>
      <c r="I24" s="174">
        <f>AVERAGE(I20:I23)</f>
        <v>0.51105000000000012</v>
      </c>
      <c r="J24" s="174">
        <f>AVERAGE(J20:J23)</f>
        <v>0.54314999999999991</v>
      </c>
      <c r="K24" s="174">
        <f>AVERAGE(K20:K23)</f>
        <v>0.53976249999999992</v>
      </c>
      <c r="L24" s="175"/>
      <c r="M24" s="175"/>
      <c r="N24" s="175"/>
      <c r="O24" s="176">
        <f>SUM(O20:O23)</f>
        <v>12064256</v>
      </c>
      <c r="P24" s="173">
        <f>AVERAGE(P20:P23)</f>
        <v>0.50146666666666662</v>
      </c>
      <c r="Q24" s="174">
        <f>AVERAGE(Q20:Q23)</f>
        <v>0.40823333333333328</v>
      </c>
      <c r="R24" s="174">
        <f>AVERAGE(R20:R23)</f>
        <v>0.17059666666666665</v>
      </c>
      <c r="S24" s="175"/>
      <c r="T24" s="175"/>
      <c r="U24" s="175"/>
      <c r="V24" s="175">
        <f>SUM(V20:V23)</f>
        <v>9787763</v>
      </c>
      <c r="W24" s="174">
        <f>AVERAGE(W20:W23)</f>
        <v>0.59504999999999997</v>
      </c>
      <c r="X24" s="174">
        <f>AVERAGE(X20:X23)</f>
        <v>0.55669999999999997</v>
      </c>
      <c r="Y24" s="174">
        <f>AVERAGE(Y20:Y23)</f>
        <v>0.52088999999999996</v>
      </c>
      <c r="Z24" s="175"/>
      <c r="AA24" s="175"/>
      <c r="AB24" s="175"/>
      <c r="AC24" s="176">
        <f>SUM(AC20:AC23)</f>
        <v>12792032</v>
      </c>
    </row>
    <row r="25" spans="1:29" x14ac:dyDescent="0.3">
      <c r="B25" s="169"/>
      <c r="C25" s="169"/>
      <c r="D25" s="169"/>
      <c r="E25" s="171"/>
      <c r="F25" s="171"/>
      <c r="G25" s="171"/>
      <c r="H25" s="171">
        <f>H10+H18+H24</f>
        <v>46652457</v>
      </c>
      <c r="I25" s="169"/>
      <c r="J25" s="169"/>
      <c r="K25" s="169"/>
      <c r="L25" s="171"/>
      <c r="M25" s="171"/>
      <c r="N25" s="171"/>
      <c r="O25" s="171">
        <f>O10+O18+O24</f>
        <v>62764173</v>
      </c>
      <c r="P25" s="169"/>
      <c r="Q25" s="169"/>
      <c r="R25" s="169"/>
      <c r="S25" s="171"/>
      <c r="T25" s="171"/>
      <c r="U25" s="171"/>
      <c r="V25" s="171">
        <f>V10+V18+V24</f>
        <v>50038881</v>
      </c>
      <c r="W25" s="169"/>
      <c r="X25" s="169"/>
      <c r="Y25" s="169"/>
      <c r="Z25" s="171"/>
      <c r="AA25" s="171"/>
      <c r="AB25" s="171"/>
      <c r="AC25" s="171">
        <f>AC10+AC18+AC24</f>
        <v>70526561</v>
      </c>
    </row>
    <row r="26" spans="1:29" ht="15" thickBot="1" x14ac:dyDescent="0.35"/>
    <row r="27" spans="1:29" x14ac:dyDescent="0.3">
      <c r="A27" s="187" t="s">
        <v>91</v>
      </c>
      <c r="B27" s="188" t="s">
        <v>84</v>
      </c>
      <c r="C27" s="188" t="s">
        <v>85</v>
      </c>
      <c r="D27" s="189" t="s">
        <v>86</v>
      </c>
    </row>
    <row r="28" spans="1:29" x14ac:dyDescent="0.3">
      <c r="A28" s="194">
        <v>44743</v>
      </c>
      <c r="B28" s="169">
        <v>0.44290000000000002</v>
      </c>
      <c r="C28" s="169">
        <v>0.40189999999999998</v>
      </c>
      <c r="D28" s="191">
        <v>0.30220000000000002</v>
      </c>
    </row>
    <row r="29" spans="1:29" ht="15" thickBot="1" x14ac:dyDescent="0.35">
      <c r="A29" s="195">
        <v>44774</v>
      </c>
      <c r="B29" s="152">
        <v>0.42620000000000002</v>
      </c>
      <c r="C29" s="152">
        <v>0.41560000000000002</v>
      </c>
      <c r="D29" s="193">
        <v>0.28470000000000001</v>
      </c>
    </row>
    <row r="30" spans="1:29" ht="15" thickBot="1" x14ac:dyDescent="0.35"/>
    <row r="31" spans="1:29" x14ac:dyDescent="0.3">
      <c r="A31" s="187" t="s">
        <v>92</v>
      </c>
      <c r="B31" s="188" t="s">
        <v>84</v>
      </c>
      <c r="C31" s="188" t="s">
        <v>85</v>
      </c>
      <c r="D31" s="189" t="s">
        <v>86</v>
      </c>
    </row>
    <row r="32" spans="1:29" x14ac:dyDescent="0.3">
      <c r="A32" s="194">
        <v>44713</v>
      </c>
      <c r="B32" s="169">
        <v>0.40400000000000003</v>
      </c>
      <c r="C32" s="169">
        <v>0.39319999999999999</v>
      </c>
      <c r="D32" s="191">
        <v>0.30370000000000003</v>
      </c>
      <c r="E32" s="186"/>
    </row>
    <row r="33" spans="1:5" ht="15" thickBot="1" x14ac:dyDescent="0.35">
      <c r="A33" s="195">
        <v>44743</v>
      </c>
      <c r="B33" s="152">
        <v>0.3574</v>
      </c>
      <c r="C33" s="152">
        <v>0.33160000000000001</v>
      </c>
      <c r="D33" s="193">
        <v>0.28000000000000003</v>
      </c>
      <c r="E33" s="186"/>
    </row>
    <row r="34" spans="1:5" ht="15" thickBot="1" x14ac:dyDescent="0.35"/>
    <row r="35" spans="1:5" x14ac:dyDescent="0.3">
      <c r="A35" s="187" t="s">
        <v>93</v>
      </c>
      <c r="B35" s="188" t="s">
        <v>84</v>
      </c>
      <c r="C35" s="188" t="s">
        <v>85</v>
      </c>
      <c r="D35" s="189" t="s">
        <v>86</v>
      </c>
    </row>
    <row r="36" spans="1:5" x14ac:dyDescent="0.3">
      <c r="A36" s="190">
        <v>44713</v>
      </c>
      <c r="B36" s="169">
        <v>0.22348002657417701</v>
      </c>
      <c r="C36" s="169">
        <v>0.25601213952832536</v>
      </c>
      <c r="D36" s="191">
        <v>0.20446467161866599</v>
      </c>
      <c r="E36" s="186"/>
    </row>
    <row r="37" spans="1:5" ht="15" thickBot="1" x14ac:dyDescent="0.35">
      <c r="A37" s="192">
        <v>44743</v>
      </c>
      <c r="B37" s="152">
        <v>0.24057274467181039</v>
      </c>
      <c r="C37" s="152">
        <v>0.27484175948834116</v>
      </c>
      <c r="D37" s="193">
        <v>0.24748540332569205</v>
      </c>
      <c r="E37" s="1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F37A-7D7D-46BB-87CA-D51F31FBFADB}">
  <dimension ref="A1"/>
  <sheetViews>
    <sheetView topLeftCell="A10" workbookViewId="0">
      <selection activeCell="D20" sqref="D20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747-1056-453C-A015-216B45668ECF}">
  <dimension ref="A2:B4"/>
  <sheetViews>
    <sheetView tabSelected="1" workbookViewId="0">
      <selection activeCell="F10" sqref="F10"/>
    </sheetView>
  </sheetViews>
  <sheetFormatPr defaultRowHeight="14.4" x14ac:dyDescent="0.3"/>
  <cols>
    <col min="2" max="2" width="61.88671875" bestFit="1" customWidth="1"/>
  </cols>
  <sheetData>
    <row r="2" spans="1:2" x14ac:dyDescent="0.3">
      <c r="A2">
        <v>1</v>
      </c>
      <c r="B2" t="s">
        <v>95</v>
      </c>
    </row>
    <row r="3" spans="1:2" x14ac:dyDescent="0.3">
      <c r="A3">
        <v>2</v>
      </c>
      <c r="B3" t="s">
        <v>97</v>
      </c>
    </row>
    <row r="4" spans="1:2" x14ac:dyDescent="0.3">
      <c r="A4">
        <v>3</v>
      </c>
      <c r="B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Декабрь 2021</vt:lpstr>
      <vt:lpstr>Сентябрь 2022</vt:lpstr>
      <vt:lpstr>Результаты июль-август</vt:lpstr>
      <vt:lpstr>Черновик</vt:lpstr>
      <vt:lpstr>Задание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Veronika</cp:lastModifiedBy>
  <dcterms:created xsi:type="dcterms:W3CDTF">2018-01-07T19:03:40Z</dcterms:created>
  <dcterms:modified xsi:type="dcterms:W3CDTF">2022-12-16T14:00:47Z</dcterms:modified>
</cp:coreProperties>
</file>